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\Downloads\"/>
    </mc:Choice>
  </mc:AlternateContent>
  <bookViews>
    <workbookView xWindow="0" yWindow="0" windowWidth="20400" windowHeight="7755"/>
  </bookViews>
  <sheets>
    <sheet name="REFINERIAS" sheetId="1" r:id="rId1"/>
    <sheet name="AXION energy" sheetId="8" r:id="rId2"/>
    <sheet name="REF. B. Bca. S.A.U." sheetId="2" r:id="rId3"/>
    <sheet name="OILTANKING " sheetId="3" r:id="rId4"/>
    <sheet name="GLP" sheetId="4" r:id="rId5"/>
    <sheet name="YACIMIENTOS" sheetId="7" r:id="rId6"/>
    <sheet name="BIOBAHIA S.A. BIOBIN S.A.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8" l="1"/>
  <c r="I32" i="8"/>
  <c r="I33" i="8"/>
  <c r="I34" i="8"/>
  <c r="I30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30" i="8"/>
  <c r="H31" i="8"/>
  <c r="H32" i="8"/>
  <c r="H33" i="8"/>
  <c r="H34" i="8"/>
  <c r="I23" i="8"/>
  <c r="I24" i="8"/>
  <c r="I22" i="8"/>
  <c r="G23" i="8"/>
  <c r="G24" i="8"/>
  <c r="G22" i="8"/>
  <c r="F23" i="8"/>
  <c r="F24" i="8"/>
  <c r="F22" i="8"/>
  <c r="E20" i="8"/>
  <c r="E21" i="8"/>
  <c r="E22" i="8"/>
  <c r="E23" i="8"/>
  <c r="E24" i="8"/>
  <c r="E25" i="8"/>
  <c r="E26" i="8"/>
  <c r="E27" i="8"/>
  <c r="E19" i="8"/>
  <c r="G5" i="8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4" i="8"/>
  <c r="I5" i="8"/>
  <c r="I6" i="8"/>
  <c r="I7" i="8"/>
  <c r="I8" i="8"/>
  <c r="I9" i="8"/>
  <c r="I10" i="8"/>
  <c r="I11" i="8"/>
  <c r="I12" i="8"/>
  <c r="I13" i="8"/>
  <c r="I14" i="8"/>
  <c r="I15" i="8"/>
  <c r="I21" i="8" s="1"/>
  <c r="I27" i="8" s="1"/>
  <c r="I16" i="8"/>
  <c r="I17" i="8"/>
  <c r="I18" i="8"/>
  <c r="I19" i="8"/>
  <c r="I25" i="8" s="1"/>
  <c r="I20" i="8"/>
  <c r="I26" i="8" s="1"/>
  <c r="I4" i="8"/>
  <c r="H4" i="8"/>
  <c r="F25" i="8"/>
  <c r="D21" i="8"/>
  <c r="D24" i="8" s="1"/>
  <c r="D20" i="8"/>
  <c r="D23" i="8" s="1"/>
  <c r="F19" i="8"/>
  <c r="D19" i="8"/>
  <c r="D22" i="8" s="1"/>
  <c r="F18" i="8"/>
  <c r="D18" i="8"/>
  <c r="F17" i="8"/>
  <c r="D17" i="8"/>
  <c r="F16" i="8"/>
  <c r="D16" i="8"/>
  <c r="F15" i="8"/>
  <c r="F14" i="8"/>
  <c r="F20" i="8" s="1"/>
  <c r="F26" i="8" s="1"/>
  <c r="G19" i="8"/>
  <c r="G25" i="8" s="1"/>
  <c r="F12" i="8"/>
  <c r="F9" i="8"/>
  <c r="F8" i="8"/>
  <c r="F7" i="8"/>
  <c r="F6" i="8"/>
  <c r="F5" i="8"/>
  <c r="F4" i="8"/>
  <c r="G21" i="8" l="1"/>
  <c r="G27" i="8" s="1"/>
  <c r="D25" i="8"/>
  <c r="D26" i="8"/>
  <c r="D27" i="8"/>
  <c r="F21" i="8"/>
  <c r="F27" i="8" s="1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7" i="7"/>
  <c r="E81" i="7"/>
  <c r="F81" i="7" s="1"/>
  <c r="G81" i="7" s="1"/>
  <c r="E80" i="7"/>
  <c r="F80" i="7" s="1"/>
  <c r="F79" i="7"/>
  <c r="E79" i="7"/>
  <c r="E78" i="7"/>
  <c r="F78" i="7" s="1"/>
  <c r="G78" i="7" s="1"/>
  <c r="H78" i="7" s="1"/>
  <c r="E77" i="7"/>
  <c r="F77" i="7" s="1"/>
  <c r="G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G71" i="7" s="1"/>
  <c r="E70" i="7"/>
  <c r="F70" i="7" s="1"/>
  <c r="G69" i="7"/>
  <c r="H69" i="7" s="1"/>
  <c r="I69" i="7" s="1"/>
  <c r="E69" i="7"/>
  <c r="G68" i="7"/>
  <c r="H68" i="7" s="1"/>
  <c r="I68" i="7" s="1"/>
  <c r="E68" i="7"/>
  <c r="E66" i="7"/>
  <c r="F66" i="7" s="1"/>
  <c r="E65" i="7"/>
  <c r="F65" i="7" s="1"/>
  <c r="F64" i="7"/>
  <c r="G64" i="7" s="1"/>
  <c r="E64" i="7"/>
  <c r="E63" i="7"/>
  <c r="F63" i="7" s="1"/>
  <c r="E62" i="7"/>
  <c r="F62" i="7" s="1"/>
  <c r="F61" i="7"/>
  <c r="E61" i="7"/>
  <c r="E60" i="7"/>
  <c r="F60" i="7" s="1"/>
  <c r="G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F52" i="7"/>
  <c r="G52" i="7" s="1"/>
  <c r="H52" i="7" s="1"/>
  <c r="E52" i="7"/>
  <c r="E51" i="7"/>
  <c r="F51" i="7" s="1"/>
  <c r="E50" i="7"/>
  <c r="F50" i="7" s="1"/>
  <c r="F49" i="7"/>
  <c r="E49" i="7"/>
  <c r="E48" i="7"/>
  <c r="F48" i="7" s="1"/>
  <c r="E47" i="7"/>
  <c r="F47" i="7" s="1"/>
  <c r="E46" i="7"/>
  <c r="F46" i="7" s="1"/>
  <c r="G46" i="7" s="1"/>
  <c r="H46" i="7" s="1"/>
  <c r="E45" i="7"/>
  <c r="F45" i="7" s="1"/>
  <c r="G45" i="7" s="1"/>
  <c r="E44" i="7"/>
  <c r="F44" i="7" s="1"/>
  <c r="E43" i="7"/>
  <c r="F43" i="7" s="1"/>
  <c r="E42" i="7"/>
  <c r="F42" i="7" s="1"/>
  <c r="G42" i="7" s="1"/>
  <c r="H42" i="7" s="1"/>
  <c r="E41" i="7"/>
  <c r="F41" i="7" s="1"/>
  <c r="G41" i="7" s="1"/>
  <c r="E40" i="7"/>
  <c r="F40" i="7" s="1"/>
  <c r="F39" i="7"/>
  <c r="G39" i="7" s="1"/>
  <c r="E39" i="7"/>
  <c r="E38" i="7"/>
  <c r="F38" i="7" s="1"/>
  <c r="G38" i="7" s="1"/>
  <c r="H38" i="7" s="1"/>
  <c r="I38" i="7" s="1"/>
  <c r="E37" i="7"/>
  <c r="F37" i="7" s="1"/>
  <c r="E36" i="7"/>
  <c r="F36" i="7" s="1"/>
  <c r="E35" i="7"/>
  <c r="F35" i="7" s="1"/>
  <c r="G35" i="7" s="1"/>
  <c r="E34" i="7"/>
  <c r="F34" i="7" s="1"/>
  <c r="G34" i="7" s="1"/>
  <c r="E33" i="7"/>
  <c r="F33" i="7" s="1"/>
  <c r="E32" i="7"/>
  <c r="F32" i="7" s="1"/>
  <c r="E31" i="7"/>
  <c r="F31" i="7" s="1"/>
  <c r="E30" i="7"/>
  <c r="F30" i="7" s="1"/>
  <c r="G30" i="7" s="1"/>
  <c r="E29" i="7"/>
  <c r="F29" i="7" s="1"/>
  <c r="F28" i="7"/>
  <c r="E28" i="7"/>
  <c r="E27" i="7"/>
  <c r="F27" i="7" s="1"/>
  <c r="E26" i="7"/>
  <c r="F26" i="7" s="1"/>
  <c r="G26" i="7" s="1"/>
  <c r="E25" i="7"/>
  <c r="F25" i="7" s="1"/>
  <c r="E24" i="7"/>
  <c r="F24" i="7" s="1"/>
  <c r="E23" i="7"/>
  <c r="F23" i="7" s="1"/>
  <c r="E22" i="7"/>
  <c r="F22" i="7" s="1"/>
  <c r="G22" i="7" s="1"/>
  <c r="E21" i="7"/>
  <c r="F21" i="7" s="1"/>
  <c r="E20" i="7"/>
  <c r="F20" i="7" s="1"/>
  <c r="E19" i="7"/>
  <c r="F19" i="7" s="1"/>
  <c r="E18" i="7"/>
  <c r="F18" i="7" s="1"/>
  <c r="G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G12" i="7" s="1"/>
  <c r="F11" i="7"/>
  <c r="G11" i="7" s="1"/>
  <c r="H11" i="7" s="1"/>
  <c r="E11" i="7"/>
  <c r="E10" i="7"/>
  <c r="F10" i="7" s="1"/>
  <c r="G10" i="7" s="1"/>
  <c r="F9" i="7"/>
  <c r="E9" i="7"/>
  <c r="E8" i="7"/>
  <c r="F8" i="7" s="1"/>
  <c r="G8" i="7" s="1"/>
  <c r="F7" i="7"/>
  <c r="E7" i="7"/>
  <c r="G20" i="8" l="1"/>
  <c r="G26" i="8" s="1"/>
  <c r="G15" i="7"/>
  <c r="H15" i="7" s="1"/>
  <c r="I15" i="7" s="1"/>
  <c r="G70" i="7"/>
  <c r="H70" i="7"/>
  <c r="I70" i="7" s="1"/>
  <c r="G74" i="7"/>
  <c r="H74" i="7" s="1"/>
  <c r="I74" i="7" s="1"/>
  <c r="H10" i="7"/>
  <c r="I10" i="7" s="1"/>
  <c r="J10" i="7" s="1"/>
  <c r="K10" i="7" s="1"/>
  <c r="L10" i="7" s="1"/>
  <c r="H81" i="7"/>
  <c r="I81" i="7" s="1"/>
  <c r="G36" i="7"/>
  <c r="H36" i="7" s="1"/>
  <c r="I36" i="7" s="1"/>
  <c r="G16" i="7"/>
  <c r="H16" i="7" s="1"/>
  <c r="I16" i="7" s="1"/>
  <c r="G20" i="7"/>
  <c r="H20" i="7" s="1"/>
  <c r="I20" i="7" s="1"/>
  <c r="G24" i="7"/>
  <c r="H24" i="7" s="1"/>
  <c r="I24" i="7" s="1"/>
  <c r="G28" i="7"/>
  <c r="H28" i="7" s="1"/>
  <c r="I28" i="7" s="1"/>
  <c r="G32" i="7"/>
  <c r="H32" i="7" s="1"/>
  <c r="I32" i="7" s="1"/>
  <c r="J38" i="7"/>
  <c r="K38" i="7" s="1"/>
  <c r="L38" i="7" s="1"/>
  <c r="G13" i="7"/>
  <c r="H13" i="7" s="1"/>
  <c r="I13" i="7" s="1"/>
  <c r="G57" i="7"/>
  <c r="H57" i="7" s="1"/>
  <c r="I57" i="7" s="1"/>
  <c r="G14" i="7"/>
  <c r="H14" i="7" s="1"/>
  <c r="I14" i="7" s="1"/>
  <c r="H8" i="7"/>
  <c r="I8" i="7" s="1"/>
  <c r="G9" i="7"/>
  <c r="H9" i="7" s="1"/>
  <c r="I9" i="7"/>
  <c r="G17" i="7"/>
  <c r="H17" i="7" s="1"/>
  <c r="I17" i="7" s="1"/>
  <c r="G21" i="7"/>
  <c r="H21" i="7" s="1"/>
  <c r="I21" i="7" s="1"/>
  <c r="G25" i="7"/>
  <c r="H25" i="7" s="1"/>
  <c r="I25" i="7" s="1"/>
  <c r="G29" i="7"/>
  <c r="H29" i="7" s="1"/>
  <c r="I29" i="7" s="1"/>
  <c r="G33" i="7"/>
  <c r="H33" i="7" s="1"/>
  <c r="I33" i="7" s="1"/>
  <c r="G50" i="7"/>
  <c r="H50" i="7" s="1"/>
  <c r="I50" i="7" s="1"/>
  <c r="G53" i="7"/>
  <c r="H53" i="7" s="1"/>
  <c r="I53" i="7" s="1"/>
  <c r="H61" i="7"/>
  <c r="G61" i="7"/>
  <c r="H18" i="7"/>
  <c r="I23" i="7"/>
  <c r="H34" i="7"/>
  <c r="G37" i="7"/>
  <c r="H37" i="7" s="1"/>
  <c r="I37" i="7" s="1"/>
  <c r="G40" i="7"/>
  <c r="H40" i="7" s="1"/>
  <c r="I40" i="7" s="1"/>
  <c r="G43" i="7"/>
  <c r="H43" i="7" s="1"/>
  <c r="I43" i="7" s="1"/>
  <c r="H44" i="7"/>
  <c r="I44" i="7" s="1"/>
  <c r="G44" i="7"/>
  <c r="G47" i="7"/>
  <c r="H47" i="7" s="1"/>
  <c r="I47" i="7" s="1"/>
  <c r="G48" i="7"/>
  <c r="H48" i="7" s="1"/>
  <c r="I48" i="7" s="1"/>
  <c r="G54" i="7"/>
  <c r="H54" i="7"/>
  <c r="I54" i="7" s="1"/>
  <c r="G56" i="7"/>
  <c r="H56" i="7" s="1"/>
  <c r="I56" i="7" s="1"/>
  <c r="G58" i="7"/>
  <c r="H58" i="7" s="1"/>
  <c r="I58" i="7" s="1"/>
  <c r="I61" i="7"/>
  <c r="G65" i="7"/>
  <c r="H65" i="7" s="1"/>
  <c r="I65" i="7" s="1"/>
  <c r="I11" i="7"/>
  <c r="H35" i="7"/>
  <c r="I35" i="7" s="1"/>
  <c r="H39" i="7"/>
  <c r="I39" i="7" s="1"/>
  <c r="G63" i="7"/>
  <c r="H63" i="7" s="1"/>
  <c r="I63" i="7" s="1"/>
  <c r="H22" i="7"/>
  <c r="H26" i="7"/>
  <c r="H30" i="7"/>
  <c r="I30" i="7" s="1"/>
  <c r="G7" i="7"/>
  <c r="H7" i="7" s="1"/>
  <c r="I7" i="7" s="1"/>
  <c r="H12" i="7"/>
  <c r="I12" i="7" s="1"/>
  <c r="I18" i="7"/>
  <c r="G19" i="7"/>
  <c r="H19" i="7" s="1"/>
  <c r="I19" i="7" s="1"/>
  <c r="I22" i="7"/>
  <c r="G23" i="7"/>
  <c r="H23" i="7" s="1"/>
  <c r="I26" i="7"/>
  <c r="G27" i="7"/>
  <c r="H27" i="7" s="1"/>
  <c r="I27" i="7" s="1"/>
  <c r="G31" i="7"/>
  <c r="H31" i="7" s="1"/>
  <c r="I31" i="7" s="1"/>
  <c r="I34" i="7"/>
  <c r="G76" i="7"/>
  <c r="H76" i="7" s="1"/>
  <c r="I76" i="7" s="1"/>
  <c r="J81" i="7"/>
  <c r="K81" i="7" s="1"/>
  <c r="L81" i="7" s="1"/>
  <c r="K68" i="7"/>
  <c r="L68" i="7" s="1"/>
  <c r="J68" i="7"/>
  <c r="G73" i="7"/>
  <c r="H73" i="7" s="1"/>
  <c r="I73" i="7" s="1"/>
  <c r="G62" i="7"/>
  <c r="G75" i="7"/>
  <c r="H75" i="7" s="1"/>
  <c r="I75" i="7" s="1"/>
  <c r="H41" i="7"/>
  <c r="I41" i="7" s="1"/>
  <c r="I42" i="7"/>
  <c r="H45" i="7"/>
  <c r="I45" i="7" s="1"/>
  <c r="I46" i="7"/>
  <c r="G49" i="7"/>
  <c r="H49" i="7" s="1"/>
  <c r="I49" i="7" s="1"/>
  <c r="G51" i="7"/>
  <c r="H51" i="7" s="1"/>
  <c r="I51" i="7" s="1"/>
  <c r="H62" i="7"/>
  <c r="I62" i="7" s="1"/>
  <c r="G66" i="7"/>
  <c r="H66" i="7"/>
  <c r="I66" i="7" s="1"/>
  <c r="H72" i="7"/>
  <c r="I72" i="7" s="1"/>
  <c r="G72" i="7"/>
  <c r="G80" i="7"/>
  <c r="H80" i="7" s="1"/>
  <c r="I80" i="7" s="1"/>
  <c r="I52" i="7"/>
  <c r="G55" i="7"/>
  <c r="H55" i="7" s="1"/>
  <c r="I55" i="7" s="1"/>
  <c r="G59" i="7"/>
  <c r="H59" i="7" s="1"/>
  <c r="I59" i="7" s="1"/>
  <c r="J69" i="7"/>
  <c r="K69" i="7" s="1"/>
  <c r="L69" i="7" s="1"/>
  <c r="H71" i="7"/>
  <c r="I71" i="7" s="1"/>
  <c r="I78" i="7"/>
  <c r="H79" i="7"/>
  <c r="I79" i="7" s="1"/>
  <c r="I60" i="7"/>
  <c r="H60" i="7"/>
  <c r="H64" i="7"/>
  <c r="I64" i="7" s="1"/>
  <c r="H77" i="7"/>
  <c r="I77" i="7" s="1"/>
  <c r="G79" i="7"/>
  <c r="J79" i="7" l="1"/>
  <c r="K79" i="7" s="1"/>
  <c r="L79" i="7" s="1"/>
  <c r="J80" i="7"/>
  <c r="K80" i="7" s="1"/>
  <c r="L80" i="7" s="1"/>
  <c r="J66" i="7"/>
  <c r="K66" i="7" s="1"/>
  <c r="L66" i="7" s="1"/>
  <c r="J19" i="7"/>
  <c r="K19" i="7" s="1"/>
  <c r="L19" i="7" s="1"/>
  <c r="J63" i="7"/>
  <c r="K63" i="7"/>
  <c r="L63" i="7" s="1"/>
  <c r="J56" i="7"/>
  <c r="K56" i="7" s="1"/>
  <c r="L56" i="7" s="1"/>
  <c r="J53" i="7"/>
  <c r="K53" i="7" s="1"/>
  <c r="L53" i="7" s="1"/>
  <c r="M38" i="7"/>
  <c r="N38" i="7" s="1"/>
  <c r="O38" i="7" s="1"/>
  <c r="P38" i="7" s="1"/>
  <c r="Q38" i="7" s="1"/>
  <c r="R38" i="7" s="1"/>
  <c r="J64" i="7"/>
  <c r="K64" i="7" s="1"/>
  <c r="L64" i="7" s="1"/>
  <c r="J73" i="7"/>
  <c r="K73" i="7" s="1"/>
  <c r="L73" i="7" s="1"/>
  <c r="J39" i="7"/>
  <c r="K39" i="7"/>
  <c r="L39" i="7" s="1"/>
  <c r="J47" i="7"/>
  <c r="K47" i="7" s="1"/>
  <c r="L47" i="7" s="1"/>
  <c r="J50" i="7"/>
  <c r="K50" i="7" s="1"/>
  <c r="L50" i="7" s="1"/>
  <c r="K32" i="7"/>
  <c r="L32" i="7" s="1"/>
  <c r="J32" i="7"/>
  <c r="J55" i="7"/>
  <c r="K55" i="7"/>
  <c r="L55" i="7" s="1"/>
  <c r="J62" i="7"/>
  <c r="K62" i="7" s="1"/>
  <c r="L62" i="7" s="1"/>
  <c r="J12" i="7"/>
  <c r="K12" i="7" s="1"/>
  <c r="L12" i="7" s="1"/>
  <c r="J35" i="7"/>
  <c r="K35" i="7"/>
  <c r="L35" i="7" s="1"/>
  <c r="J58" i="7"/>
  <c r="K58" i="7" s="1"/>
  <c r="L58" i="7" s="1"/>
  <c r="J37" i="7"/>
  <c r="K37" i="7" s="1"/>
  <c r="L37" i="7" s="1"/>
  <c r="J33" i="7"/>
  <c r="K33" i="7" s="1"/>
  <c r="L33" i="7" s="1"/>
  <c r="J21" i="7"/>
  <c r="K21" i="7" s="1"/>
  <c r="L21" i="7" s="1"/>
  <c r="J13" i="7"/>
  <c r="K13" i="7" s="1"/>
  <c r="L13" i="7" s="1"/>
  <c r="J28" i="7"/>
  <c r="K28" i="7" s="1"/>
  <c r="L28" i="7" s="1"/>
  <c r="J16" i="7"/>
  <c r="K16" i="7" s="1"/>
  <c r="L16" i="7" s="1"/>
  <c r="M69" i="7"/>
  <c r="N69" i="7" s="1"/>
  <c r="O69" i="7" s="1"/>
  <c r="P69" i="7" s="1"/>
  <c r="Q69" i="7" s="1"/>
  <c r="R69" i="7" s="1"/>
  <c r="M81" i="7"/>
  <c r="N81" i="7" s="1"/>
  <c r="O81" i="7" s="1"/>
  <c r="P81" i="7" s="1"/>
  <c r="Q81" i="7" s="1"/>
  <c r="R81" i="7" s="1"/>
  <c r="J27" i="7"/>
  <c r="K27" i="7" s="1"/>
  <c r="L27" i="7" s="1"/>
  <c r="J30" i="7"/>
  <c r="K30" i="7" s="1"/>
  <c r="L30" i="7" s="1"/>
  <c r="J65" i="7"/>
  <c r="K65" i="7" s="1"/>
  <c r="L65" i="7" s="1"/>
  <c r="J43" i="7"/>
  <c r="K43" i="7"/>
  <c r="L43" i="7" s="1"/>
  <c r="K25" i="7"/>
  <c r="L25" i="7" s="1"/>
  <c r="J25" i="7"/>
  <c r="J75" i="7"/>
  <c r="K75" i="7"/>
  <c r="L75" i="7" s="1"/>
  <c r="J76" i="7"/>
  <c r="K76" i="7" s="1"/>
  <c r="L76" i="7" s="1"/>
  <c r="K54" i="7"/>
  <c r="L54" i="7" s="1"/>
  <c r="J54" i="7"/>
  <c r="J40" i="7"/>
  <c r="K40" i="7" s="1"/>
  <c r="L40" i="7" s="1"/>
  <c r="J57" i="7"/>
  <c r="K57" i="7" s="1"/>
  <c r="L57" i="7" s="1"/>
  <c r="J20" i="7"/>
  <c r="K20" i="7" s="1"/>
  <c r="L20" i="7" s="1"/>
  <c r="J71" i="7"/>
  <c r="K71" i="7" s="1"/>
  <c r="L71" i="7" s="1"/>
  <c r="K72" i="7"/>
  <c r="L72" i="7" s="1"/>
  <c r="J72" i="7"/>
  <c r="J51" i="7"/>
  <c r="K51" i="7"/>
  <c r="L51" i="7" s="1"/>
  <c r="N68" i="7"/>
  <c r="O68" i="7" s="1"/>
  <c r="P68" i="7" s="1"/>
  <c r="Q68" i="7" s="1"/>
  <c r="R68" i="7" s="1"/>
  <c r="M68" i="7"/>
  <c r="J31" i="7"/>
  <c r="K31" i="7"/>
  <c r="L31" i="7" s="1"/>
  <c r="J7" i="7"/>
  <c r="K7" i="7" s="1"/>
  <c r="L7" i="7" s="1"/>
  <c r="J48" i="7"/>
  <c r="K48" i="7" s="1"/>
  <c r="L48" i="7" s="1"/>
  <c r="J44" i="7"/>
  <c r="K44" i="7" s="1"/>
  <c r="L44" i="7" s="1"/>
  <c r="J29" i="7"/>
  <c r="K29" i="7" s="1"/>
  <c r="L29" i="7" s="1"/>
  <c r="J17" i="7"/>
  <c r="K17" i="7" s="1"/>
  <c r="L17" i="7" s="1"/>
  <c r="J14" i="7"/>
  <c r="K14" i="7" s="1"/>
  <c r="L14" i="7" s="1"/>
  <c r="M10" i="7"/>
  <c r="N10" i="7" s="1"/>
  <c r="O10" i="7" s="1"/>
  <c r="P10" i="7" s="1"/>
  <c r="Q10" i="7" s="1"/>
  <c r="R10" i="7" s="1"/>
  <c r="J24" i="7"/>
  <c r="K24" i="7" s="1"/>
  <c r="L24" i="7" s="1"/>
  <c r="J36" i="7"/>
  <c r="K36" i="7" s="1"/>
  <c r="L36" i="7" s="1"/>
  <c r="J42" i="7"/>
  <c r="K42" i="7" s="1"/>
  <c r="L42" i="7" s="1"/>
  <c r="J22" i="7"/>
  <c r="K22" i="7" s="1"/>
  <c r="L22" i="7" s="1"/>
  <c r="J8" i="7"/>
  <c r="K8" i="7" s="1"/>
  <c r="L8" i="7" s="1"/>
  <c r="J74" i="7"/>
  <c r="K74" i="7"/>
  <c r="L74" i="7" s="1"/>
  <c r="J60" i="7"/>
  <c r="K60" i="7" s="1"/>
  <c r="L60" i="7" s="1"/>
  <c r="J59" i="7"/>
  <c r="K59" i="7" s="1"/>
  <c r="L59" i="7" s="1"/>
  <c r="J46" i="7"/>
  <c r="K46" i="7"/>
  <c r="L46" i="7" s="1"/>
  <c r="J34" i="7"/>
  <c r="K34" i="7" s="1"/>
  <c r="L34" i="7" s="1"/>
  <c r="J26" i="7"/>
  <c r="K26" i="7" s="1"/>
  <c r="L26" i="7" s="1"/>
  <c r="J18" i="7"/>
  <c r="K18" i="7" s="1"/>
  <c r="L18" i="7" s="1"/>
  <c r="J15" i="7"/>
  <c r="K15" i="7" s="1"/>
  <c r="L15" i="7" s="1"/>
  <c r="J11" i="7"/>
  <c r="K11" i="7"/>
  <c r="L11" i="7" s="1"/>
  <c r="J61" i="7"/>
  <c r="K61" i="7" s="1"/>
  <c r="L61" i="7" s="1"/>
  <c r="J23" i="7"/>
  <c r="K23" i="7" s="1"/>
  <c r="L23" i="7" s="1"/>
  <c r="J9" i="7"/>
  <c r="K9" i="7" s="1"/>
  <c r="L9" i="7" s="1"/>
  <c r="J78" i="7"/>
  <c r="K78" i="7" s="1"/>
  <c r="L78" i="7" s="1"/>
  <c r="J52" i="7"/>
  <c r="K52" i="7" s="1"/>
  <c r="L52" i="7" s="1"/>
  <c r="J45" i="7"/>
  <c r="K45" i="7" s="1"/>
  <c r="L45" i="7" s="1"/>
  <c r="J49" i="7"/>
  <c r="K49" i="7" s="1"/>
  <c r="L49" i="7" s="1"/>
  <c r="J77" i="7"/>
  <c r="K77" i="7" s="1"/>
  <c r="L77" i="7" s="1"/>
  <c r="J70" i="7"/>
  <c r="K70" i="7" s="1"/>
  <c r="L70" i="7" s="1"/>
  <c r="J41" i="7"/>
  <c r="K41" i="7" s="1"/>
  <c r="L41" i="7" s="1"/>
  <c r="M70" i="7" l="1"/>
  <c r="N70" i="7" s="1"/>
  <c r="O70" i="7" s="1"/>
  <c r="P70" i="7" s="1"/>
  <c r="Q70" i="7" s="1"/>
  <c r="R70" i="7" s="1"/>
  <c r="M18" i="7"/>
  <c r="N18" i="7" s="1"/>
  <c r="O18" i="7" s="1"/>
  <c r="P18" i="7" s="1"/>
  <c r="Q18" i="7" s="1"/>
  <c r="R18" i="7" s="1"/>
  <c r="M22" i="7"/>
  <c r="N22" i="7" s="1"/>
  <c r="O22" i="7" s="1"/>
  <c r="P22" i="7" s="1"/>
  <c r="Q22" i="7" s="1"/>
  <c r="R22" i="7" s="1"/>
  <c r="S68" i="7"/>
  <c r="M72" i="7"/>
  <c r="N72" i="7" s="1"/>
  <c r="O72" i="7" s="1"/>
  <c r="P72" i="7" s="1"/>
  <c r="Q72" i="7" s="1"/>
  <c r="R72" i="7" s="1"/>
  <c r="S69" i="7"/>
  <c r="M62" i="7"/>
  <c r="N62" i="7" s="1"/>
  <c r="O62" i="7" s="1"/>
  <c r="P62" i="7" s="1"/>
  <c r="Q62" i="7" s="1"/>
  <c r="R62" i="7" s="1"/>
  <c r="M56" i="7"/>
  <c r="N56" i="7" s="1"/>
  <c r="O56" i="7" s="1"/>
  <c r="P56" i="7" s="1"/>
  <c r="Q56" i="7" s="1"/>
  <c r="R56" i="7" s="1"/>
  <c r="M77" i="7"/>
  <c r="N77" i="7" s="1"/>
  <c r="O77" i="7" s="1"/>
  <c r="P77" i="7" s="1"/>
  <c r="Q77" i="7" s="1"/>
  <c r="R77" i="7" s="1"/>
  <c r="N9" i="7"/>
  <c r="O9" i="7" s="1"/>
  <c r="P9" i="7" s="1"/>
  <c r="Q9" i="7" s="1"/>
  <c r="R9" i="7" s="1"/>
  <c r="M9" i="7"/>
  <c r="M46" i="7"/>
  <c r="N46" i="7" s="1"/>
  <c r="O46" i="7" s="1"/>
  <c r="P46" i="7" s="1"/>
  <c r="Q46" i="7" s="1"/>
  <c r="R46" i="7" s="1"/>
  <c r="M74" i="7"/>
  <c r="N74" i="7" s="1"/>
  <c r="O74" i="7" s="1"/>
  <c r="P74" i="7" s="1"/>
  <c r="Q74" i="7" s="1"/>
  <c r="R74" i="7" s="1"/>
  <c r="M42" i="7"/>
  <c r="N42" i="7" s="1"/>
  <c r="O42" i="7" s="1"/>
  <c r="P42" i="7" s="1"/>
  <c r="Q42" i="7" s="1"/>
  <c r="R42" i="7" s="1"/>
  <c r="M29" i="7"/>
  <c r="N29" i="7" s="1"/>
  <c r="O29" i="7" s="1"/>
  <c r="P29" i="7" s="1"/>
  <c r="Q29" i="7" s="1"/>
  <c r="R29" i="7" s="1"/>
  <c r="N51" i="7"/>
  <c r="O51" i="7" s="1"/>
  <c r="P51" i="7" s="1"/>
  <c r="Q51" i="7" s="1"/>
  <c r="R51" i="7" s="1"/>
  <c r="M51" i="7"/>
  <c r="M40" i="7"/>
  <c r="N40" i="7" s="1"/>
  <c r="O40" i="7" s="1"/>
  <c r="P40" i="7" s="1"/>
  <c r="Q40" i="7" s="1"/>
  <c r="R40" i="7" s="1"/>
  <c r="M30" i="7"/>
  <c r="N30" i="7" s="1"/>
  <c r="O30" i="7" s="1"/>
  <c r="P30" i="7" s="1"/>
  <c r="Q30" i="7" s="1"/>
  <c r="R30" i="7" s="1"/>
  <c r="M21" i="7"/>
  <c r="N21" i="7" s="1"/>
  <c r="O21" i="7" s="1"/>
  <c r="P21" i="7" s="1"/>
  <c r="Q21" i="7" s="1"/>
  <c r="R21" i="7" s="1"/>
  <c r="S38" i="7"/>
  <c r="N66" i="7"/>
  <c r="O66" i="7" s="1"/>
  <c r="P66" i="7" s="1"/>
  <c r="Q66" i="7" s="1"/>
  <c r="R66" i="7" s="1"/>
  <c r="M66" i="7"/>
  <c r="M49" i="7"/>
  <c r="N49" i="7" s="1"/>
  <c r="O49" i="7" s="1"/>
  <c r="P49" i="7" s="1"/>
  <c r="Q49" i="7" s="1"/>
  <c r="R49" i="7" s="1"/>
  <c r="N23" i="7"/>
  <c r="O23" i="7" s="1"/>
  <c r="P23" i="7" s="1"/>
  <c r="Q23" i="7" s="1"/>
  <c r="R23" i="7" s="1"/>
  <c r="M23" i="7"/>
  <c r="M15" i="7"/>
  <c r="N15" i="7" s="1"/>
  <c r="O15" i="7" s="1"/>
  <c r="P15" i="7" s="1"/>
  <c r="Q15" i="7" s="1"/>
  <c r="R15" i="7" s="1"/>
  <c r="M26" i="7"/>
  <c r="N26" i="7" s="1"/>
  <c r="O26" i="7" s="1"/>
  <c r="P26" i="7" s="1"/>
  <c r="Q26" i="7" s="1"/>
  <c r="R26" i="7" s="1"/>
  <c r="M36" i="7"/>
  <c r="N36" i="7" s="1"/>
  <c r="O36" i="7" s="1"/>
  <c r="P36" i="7" s="1"/>
  <c r="Q36" i="7" s="1"/>
  <c r="R36" i="7" s="1"/>
  <c r="M14" i="7"/>
  <c r="N14" i="7" s="1"/>
  <c r="O14" i="7" s="1"/>
  <c r="P14" i="7" s="1"/>
  <c r="Q14" i="7" s="1"/>
  <c r="R14" i="7" s="1"/>
  <c r="N44" i="7"/>
  <c r="O44" i="7" s="1"/>
  <c r="P44" i="7" s="1"/>
  <c r="Q44" i="7" s="1"/>
  <c r="R44" i="7" s="1"/>
  <c r="M44" i="7"/>
  <c r="M20" i="7"/>
  <c r="N20" i="7" s="1"/>
  <c r="O20" i="7" s="1"/>
  <c r="P20" i="7" s="1"/>
  <c r="Q20" i="7" s="1"/>
  <c r="R20" i="7" s="1"/>
  <c r="M27" i="7"/>
  <c r="N27" i="7" s="1"/>
  <c r="O27" i="7" s="1"/>
  <c r="P27" i="7" s="1"/>
  <c r="Q27" i="7" s="1"/>
  <c r="R27" i="7" s="1"/>
  <c r="M28" i="7"/>
  <c r="N28" i="7" s="1"/>
  <c r="O28" i="7" s="1"/>
  <c r="P28" i="7" s="1"/>
  <c r="Q28" i="7" s="1"/>
  <c r="R28" i="7" s="1"/>
  <c r="M33" i="7"/>
  <c r="N33" i="7" s="1"/>
  <c r="O33" i="7" s="1"/>
  <c r="P33" i="7" s="1"/>
  <c r="Q33" i="7" s="1"/>
  <c r="R33" i="7" s="1"/>
  <c r="N50" i="7"/>
  <c r="O50" i="7" s="1"/>
  <c r="P50" i="7" s="1"/>
  <c r="Q50" i="7" s="1"/>
  <c r="R50" i="7" s="1"/>
  <c r="M50" i="7"/>
  <c r="M80" i="7"/>
  <c r="N80" i="7" s="1"/>
  <c r="O80" i="7" s="1"/>
  <c r="P80" i="7" s="1"/>
  <c r="Q80" i="7" s="1"/>
  <c r="R80" i="7" s="1"/>
  <c r="M45" i="7"/>
  <c r="N45" i="7" s="1"/>
  <c r="O45" i="7" s="1"/>
  <c r="P45" i="7" s="1"/>
  <c r="Q45" i="7" s="1"/>
  <c r="R45" i="7" s="1"/>
  <c r="M11" i="7"/>
  <c r="N11" i="7" s="1"/>
  <c r="O11" i="7" s="1"/>
  <c r="P11" i="7" s="1"/>
  <c r="Q11" i="7" s="1"/>
  <c r="R11" i="7" s="1"/>
  <c r="M60" i="7"/>
  <c r="N60" i="7" s="1"/>
  <c r="O60" i="7" s="1"/>
  <c r="P60" i="7" s="1"/>
  <c r="Q60" i="7" s="1"/>
  <c r="R60" i="7" s="1"/>
  <c r="M24" i="7"/>
  <c r="N24" i="7" s="1"/>
  <c r="O24" i="7" s="1"/>
  <c r="P24" i="7" s="1"/>
  <c r="Q24" i="7" s="1"/>
  <c r="R24" i="7" s="1"/>
  <c r="M7" i="7"/>
  <c r="N7" i="7" s="1"/>
  <c r="O7" i="7" s="1"/>
  <c r="P7" i="7" s="1"/>
  <c r="Q7" i="7" s="1"/>
  <c r="R7" i="7" s="1"/>
  <c r="M76" i="7"/>
  <c r="N76" i="7" s="1"/>
  <c r="O76" i="7" s="1"/>
  <c r="P76" i="7" s="1"/>
  <c r="Q76" i="7" s="1"/>
  <c r="R76" i="7" s="1"/>
  <c r="M25" i="7"/>
  <c r="N25" i="7" s="1"/>
  <c r="O25" i="7" s="1"/>
  <c r="P25" i="7" s="1"/>
  <c r="Q25" i="7" s="1"/>
  <c r="R25" i="7" s="1"/>
  <c r="M65" i="7"/>
  <c r="N65" i="7" s="1"/>
  <c r="O65" i="7" s="1"/>
  <c r="P65" i="7" s="1"/>
  <c r="Q65" i="7" s="1"/>
  <c r="R65" i="7" s="1"/>
  <c r="N58" i="7"/>
  <c r="O58" i="7" s="1"/>
  <c r="P58" i="7" s="1"/>
  <c r="Q58" i="7" s="1"/>
  <c r="R58" i="7" s="1"/>
  <c r="M58" i="7"/>
  <c r="M32" i="7"/>
  <c r="N32" i="7"/>
  <c r="O32" i="7" s="1"/>
  <c r="P32" i="7" s="1"/>
  <c r="Q32" i="7" s="1"/>
  <c r="R32" i="7" s="1"/>
  <c r="M64" i="7"/>
  <c r="N64" i="7" s="1"/>
  <c r="O64" i="7" s="1"/>
  <c r="P64" i="7" s="1"/>
  <c r="Q64" i="7" s="1"/>
  <c r="R64" i="7" s="1"/>
  <c r="M52" i="7"/>
  <c r="N52" i="7"/>
  <c r="O52" i="7" s="1"/>
  <c r="P52" i="7" s="1"/>
  <c r="Q52" i="7" s="1"/>
  <c r="R52" i="7" s="1"/>
  <c r="S10" i="7"/>
  <c r="M31" i="7"/>
  <c r="N31" i="7" s="1"/>
  <c r="O31" i="7" s="1"/>
  <c r="P31" i="7" s="1"/>
  <c r="Q31" i="7" s="1"/>
  <c r="R31" i="7" s="1"/>
  <c r="M71" i="7"/>
  <c r="N71" i="7" s="1"/>
  <c r="O71" i="7" s="1"/>
  <c r="P71" i="7" s="1"/>
  <c r="Q71" i="7" s="1"/>
  <c r="R71" i="7" s="1"/>
  <c r="M75" i="7"/>
  <c r="N75" i="7"/>
  <c r="O75" i="7" s="1"/>
  <c r="P75" i="7" s="1"/>
  <c r="Q75" i="7" s="1"/>
  <c r="R75" i="7" s="1"/>
  <c r="M16" i="7"/>
  <c r="N16" i="7" s="1"/>
  <c r="O16" i="7" s="1"/>
  <c r="P16" i="7" s="1"/>
  <c r="Q16" i="7" s="1"/>
  <c r="R16" i="7" s="1"/>
  <c r="M35" i="7"/>
  <c r="N35" i="7" s="1"/>
  <c r="O35" i="7" s="1"/>
  <c r="P35" i="7" s="1"/>
  <c r="Q35" i="7" s="1"/>
  <c r="R35" i="7" s="1"/>
  <c r="M55" i="7"/>
  <c r="N55" i="7" s="1"/>
  <c r="O55" i="7" s="1"/>
  <c r="P55" i="7" s="1"/>
  <c r="Q55" i="7" s="1"/>
  <c r="R55" i="7" s="1"/>
  <c r="M39" i="7"/>
  <c r="N39" i="7" s="1"/>
  <c r="O39" i="7" s="1"/>
  <c r="P39" i="7" s="1"/>
  <c r="Q39" i="7" s="1"/>
  <c r="R39" i="7" s="1"/>
  <c r="M63" i="7"/>
  <c r="N63" i="7" s="1"/>
  <c r="O63" i="7" s="1"/>
  <c r="P63" i="7" s="1"/>
  <c r="Q63" i="7" s="1"/>
  <c r="R63" i="7" s="1"/>
  <c r="N41" i="7"/>
  <c r="O41" i="7" s="1"/>
  <c r="P41" i="7" s="1"/>
  <c r="Q41" i="7" s="1"/>
  <c r="R41" i="7" s="1"/>
  <c r="M41" i="7"/>
  <c r="M61" i="7"/>
  <c r="N61" i="7"/>
  <c r="O61" i="7" s="1"/>
  <c r="P61" i="7" s="1"/>
  <c r="Q61" i="7" s="1"/>
  <c r="R61" i="7" s="1"/>
  <c r="M34" i="7"/>
  <c r="N34" i="7" s="1"/>
  <c r="O34" i="7" s="1"/>
  <c r="P34" i="7" s="1"/>
  <c r="Q34" i="7" s="1"/>
  <c r="R34" i="7" s="1"/>
  <c r="M59" i="7"/>
  <c r="N59" i="7" s="1"/>
  <c r="O59" i="7" s="1"/>
  <c r="P59" i="7" s="1"/>
  <c r="Q59" i="7" s="1"/>
  <c r="R59" i="7" s="1"/>
  <c r="N8" i="7"/>
  <c r="O8" i="7" s="1"/>
  <c r="P8" i="7" s="1"/>
  <c r="Q8" i="7" s="1"/>
  <c r="R8" i="7" s="1"/>
  <c r="M8" i="7"/>
  <c r="M17" i="7"/>
  <c r="N17" i="7" s="1"/>
  <c r="O17" i="7" s="1"/>
  <c r="P17" i="7" s="1"/>
  <c r="Q17" i="7" s="1"/>
  <c r="R17" i="7" s="1"/>
  <c r="M48" i="7"/>
  <c r="N48" i="7" s="1"/>
  <c r="O48" i="7" s="1"/>
  <c r="P48" i="7" s="1"/>
  <c r="Q48" i="7" s="1"/>
  <c r="R48" i="7" s="1"/>
  <c r="M57" i="7"/>
  <c r="N57" i="7" s="1"/>
  <c r="O57" i="7" s="1"/>
  <c r="P57" i="7" s="1"/>
  <c r="Q57" i="7" s="1"/>
  <c r="R57" i="7" s="1"/>
  <c r="N54" i="7"/>
  <c r="O54" i="7" s="1"/>
  <c r="P54" i="7" s="1"/>
  <c r="Q54" i="7" s="1"/>
  <c r="R54" i="7" s="1"/>
  <c r="M54" i="7"/>
  <c r="S81" i="7"/>
  <c r="M13" i="7"/>
  <c r="N13" i="7" s="1"/>
  <c r="O13" i="7" s="1"/>
  <c r="P13" i="7" s="1"/>
  <c r="Q13" i="7" s="1"/>
  <c r="R13" i="7" s="1"/>
  <c r="M37" i="7"/>
  <c r="N37" i="7" s="1"/>
  <c r="O37" i="7" s="1"/>
  <c r="P37" i="7" s="1"/>
  <c r="Q37" i="7" s="1"/>
  <c r="R37" i="7" s="1"/>
  <c r="M12" i="7"/>
  <c r="N12" i="7" s="1"/>
  <c r="O12" i="7" s="1"/>
  <c r="P12" i="7" s="1"/>
  <c r="Q12" i="7" s="1"/>
  <c r="R12" i="7" s="1"/>
  <c r="M47" i="7"/>
  <c r="N47" i="7" s="1"/>
  <c r="O47" i="7" s="1"/>
  <c r="P47" i="7" s="1"/>
  <c r="Q47" i="7" s="1"/>
  <c r="R47" i="7" s="1"/>
  <c r="M73" i="7"/>
  <c r="N73" i="7" s="1"/>
  <c r="O73" i="7" s="1"/>
  <c r="P73" i="7" s="1"/>
  <c r="Q73" i="7" s="1"/>
  <c r="R73" i="7" s="1"/>
  <c r="N53" i="7"/>
  <c r="O53" i="7" s="1"/>
  <c r="P53" i="7" s="1"/>
  <c r="Q53" i="7" s="1"/>
  <c r="R53" i="7" s="1"/>
  <c r="M53" i="7"/>
  <c r="M19" i="7"/>
  <c r="N19" i="7" s="1"/>
  <c r="O19" i="7" s="1"/>
  <c r="P19" i="7" s="1"/>
  <c r="Q19" i="7" s="1"/>
  <c r="R19" i="7" s="1"/>
  <c r="M79" i="7"/>
  <c r="N79" i="7" s="1"/>
  <c r="O79" i="7" s="1"/>
  <c r="P79" i="7" s="1"/>
  <c r="Q79" i="7" s="1"/>
  <c r="R79" i="7" s="1"/>
  <c r="M43" i="7"/>
  <c r="N43" i="7" s="1"/>
  <c r="O43" i="7" s="1"/>
  <c r="P43" i="7" s="1"/>
  <c r="Q43" i="7" s="1"/>
  <c r="R43" i="7" s="1"/>
  <c r="M78" i="7"/>
  <c r="N78" i="7" s="1"/>
  <c r="O78" i="7" s="1"/>
  <c r="P78" i="7" s="1"/>
  <c r="Q78" i="7" s="1"/>
  <c r="R78" i="7" s="1"/>
  <c r="S13" i="7" l="1"/>
  <c r="S8" i="7"/>
  <c r="S16" i="7"/>
  <c r="S50" i="7"/>
  <c r="S23" i="7"/>
  <c r="S66" i="7"/>
  <c r="S74" i="7"/>
  <c r="S9" i="7"/>
  <c r="S19" i="7"/>
  <c r="S12" i="7"/>
  <c r="S63" i="7"/>
  <c r="S75" i="7"/>
  <c r="S52" i="7"/>
  <c r="S65" i="7"/>
  <c r="S45" i="7"/>
  <c r="S26" i="7"/>
  <c r="S77" i="7"/>
  <c r="S79" i="7"/>
  <c r="S37" i="7"/>
  <c r="S59" i="7"/>
  <c r="S35" i="7"/>
  <c r="S60" i="7"/>
  <c r="S80" i="7"/>
  <c r="S33" i="7"/>
  <c r="S20" i="7"/>
  <c r="S14" i="7"/>
  <c r="S15" i="7"/>
  <c r="S49" i="7"/>
  <c r="S40" i="7"/>
  <c r="S46" i="7"/>
  <c r="S56" i="7"/>
  <c r="S72" i="7"/>
  <c r="S18" i="7"/>
  <c r="S78" i="7"/>
  <c r="S57" i="7"/>
  <c r="S61" i="7"/>
  <c r="S58" i="7"/>
  <c r="S24" i="7"/>
  <c r="S44" i="7"/>
  <c r="S30" i="7"/>
  <c r="S51" i="7"/>
  <c r="S62" i="7"/>
  <c r="S43" i="7"/>
  <c r="S73" i="7"/>
  <c r="S48" i="7"/>
  <c r="S55" i="7"/>
  <c r="S31" i="7"/>
  <c r="S32" i="7"/>
  <c r="S76" i="7"/>
  <c r="S27" i="7"/>
  <c r="S29" i="7"/>
  <c r="S22" i="7"/>
  <c r="S17" i="7"/>
  <c r="S39" i="7"/>
  <c r="S7" i="7"/>
  <c r="S53" i="7"/>
  <c r="S47" i="7"/>
  <c r="S54" i="7"/>
  <c r="S34" i="7"/>
  <c r="S41" i="7"/>
  <c r="S71" i="7"/>
  <c r="S64" i="7"/>
  <c r="S25" i="7"/>
  <c r="S11" i="7"/>
  <c r="S28" i="7"/>
  <c r="S36" i="7"/>
  <c r="S21" i="7"/>
  <c r="S42" i="7"/>
  <c r="S70" i="7"/>
  <c r="J15" i="3" l="1"/>
  <c r="I15" i="3"/>
  <c r="H15" i="3"/>
  <c r="I5" i="3"/>
  <c r="I6" i="3"/>
  <c r="I7" i="3"/>
  <c r="I8" i="3"/>
  <c r="I9" i="3"/>
  <c r="I10" i="3"/>
  <c r="I11" i="3"/>
  <c r="I12" i="3"/>
  <c r="I13" i="3"/>
  <c r="I14" i="3"/>
  <c r="I4" i="3"/>
  <c r="H5" i="3"/>
  <c r="H6" i="3"/>
  <c r="H7" i="3"/>
  <c r="H8" i="3"/>
  <c r="H9" i="3"/>
  <c r="H10" i="3"/>
  <c r="H11" i="3"/>
  <c r="H12" i="3"/>
  <c r="H13" i="3"/>
  <c r="H14" i="3"/>
  <c r="H4" i="3"/>
  <c r="P15" i="2"/>
  <c r="P14" i="2"/>
  <c r="G15" i="3"/>
  <c r="F15" i="3"/>
  <c r="E14" i="3"/>
  <c r="E13" i="3"/>
  <c r="E12" i="3"/>
  <c r="E11" i="3"/>
  <c r="E10" i="3"/>
  <c r="E9" i="3"/>
  <c r="E8" i="3"/>
  <c r="E7" i="3"/>
  <c r="E6" i="3"/>
  <c r="E5" i="3"/>
  <c r="E4" i="3"/>
  <c r="F24" i="2"/>
  <c r="H24" i="2" s="1"/>
  <c r="F23" i="2"/>
  <c r="H23" i="2" s="1"/>
  <c r="F22" i="2"/>
  <c r="H22" i="2" s="1"/>
  <c r="F21" i="2"/>
  <c r="I21" i="2" s="1"/>
  <c r="I26" i="2"/>
  <c r="K26" i="2" s="1"/>
  <c r="L19" i="2"/>
  <c r="N19" i="2" s="1"/>
  <c r="D19" i="2"/>
  <c r="F19" i="2" s="1"/>
  <c r="D16" i="2"/>
  <c r="F16" i="2" s="1"/>
  <c r="L15" i="2"/>
  <c r="N15" i="2" s="1"/>
  <c r="D15" i="2"/>
  <c r="F15" i="2" s="1"/>
  <c r="L14" i="2"/>
  <c r="N14" i="2" s="1"/>
  <c r="D14" i="2"/>
  <c r="F14" i="2" s="1"/>
  <c r="R11" i="2"/>
  <c r="K11" i="2"/>
  <c r="E11" i="2"/>
  <c r="H11" i="2" s="1"/>
  <c r="O11" i="2" s="1"/>
  <c r="R10" i="2"/>
  <c r="K10" i="2"/>
  <c r="E10" i="2"/>
  <c r="S10" i="2" s="1"/>
  <c r="R9" i="2"/>
  <c r="K9" i="2"/>
  <c r="E9" i="2"/>
  <c r="I9" i="2" s="1"/>
  <c r="R8" i="2"/>
  <c r="K8" i="2"/>
  <c r="E8" i="2"/>
  <c r="S8" i="2" s="1"/>
  <c r="R7" i="2"/>
  <c r="K7" i="2"/>
  <c r="E7" i="2"/>
  <c r="H7" i="2" s="1"/>
  <c r="O7" i="2" s="1"/>
  <c r="R6" i="2"/>
  <c r="K6" i="2"/>
  <c r="E6" i="2"/>
  <c r="S6" i="2" s="1"/>
  <c r="R5" i="2"/>
  <c r="K5" i="2"/>
  <c r="E5" i="2"/>
  <c r="I5" i="2" s="1"/>
  <c r="J21" i="2" l="1"/>
  <c r="H21" i="2"/>
  <c r="V11" i="2"/>
  <c r="F5" i="2"/>
  <c r="T5" i="2" s="1"/>
  <c r="V7" i="2"/>
  <c r="J24" i="2"/>
  <c r="I24" i="2"/>
  <c r="L5" i="2"/>
  <c r="G15" i="2"/>
  <c r="J23" i="2"/>
  <c r="I23" i="2"/>
  <c r="I8" i="2"/>
  <c r="W8" i="2" s="1"/>
  <c r="G19" i="2"/>
  <c r="J22" i="2"/>
  <c r="I22" i="2"/>
  <c r="L26" i="2"/>
  <c r="M26" i="2"/>
  <c r="W5" i="2"/>
  <c r="P5" i="2"/>
  <c r="W9" i="2"/>
  <c r="P9" i="2"/>
  <c r="H6" i="2"/>
  <c r="F7" i="2"/>
  <c r="T7" i="2" s="1"/>
  <c r="L7" i="2"/>
  <c r="F9" i="2"/>
  <c r="T9" i="2" s="1"/>
  <c r="L9" i="2"/>
  <c r="F11" i="2"/>
  <c r="T11" i="2" s="1"/>
  <c r="L11" i="2"/>
  <c r="H5" i="2"/>
  <c r="H9" i="2"/>
  <c r="I11" i="2"/>
  <c r="I7" i="2"/>
  <c r="H14" i="2"/>
  <c r="H19" i="2"/>
  <c r="H10" i="2"/>
  <c r="G5" i="2"/>
  <c r="U5" i="2" s="1"/>
  <c r="S5" i="2"/>
  <c r="G7" i="2"/>
  <c r="U7" i="2" s="1"/>
  <c r="G9" i="2"/>
  <c r="U9" i="2" s="1"/>
  <c r="G11" i="2"/>
  <c r="U11" i="2" s="1"/>
  <c r="H8" i="2"/>
  <c r="I10" i="2"/>
  <c r="W10" i="2" s="1"/>
  <c r="I6" i="2"/>
  <c r="W6" i="2" s="1"/>
  <c r="O14" i="2"/>
  <c r="G14" i="2"/>
  <c r="H16" i="2"/>
  <c r="P19" i="2"/>
  <c r="O15" i="2"/>
  <c r="S7" i="2"/>
  <c r="S9" i="2"/>
  <c r="S11" i="2"/>
  <c r="G16" i="2"/>
  <c r="H15" i="2"/>
  <c r="O19" i="2"/>
  <c r="F4" i="3"/>
  <c r="F5" i="3"/>
  <c r="F6" i="3"/>
  <c r="F7" i="3"/>
  <c r="F8" i="3"/>
  <c r="F9" i="3"/>
  <c r="F10" i="3"/>
  <c r="F11" i="3"/>
  <c r="F12" i="3"/>
  <c r="F13" i="3"/>
  <c r="F14" i="3"/>
  <c r="G4" i="3"/>
  <c r="G5" i="3"/>
  <c r="G6" i="3"/>
  <c r="G7" i="3"/>
  <c r="G8" i="3"/>
  <c r="G9" i="3"/>
  <c r="G10" i="3"/>
  <c r="G11" i="3"/>
  <c r="G12" i="3"/>
  <c r="G13" i="3"/>
  <c r="G14" i="3"/>
  <c r="F6" i="2"/>
  <c r="L6" i="2"/>
  <c r="F8" i="2"/>
  <c r="L8" i="2"/>
  <c r="F10" i="2"/>
  <c r="L10" i="2"/>
  <c r="E14" i="2"/>
  <c r="M14" i="2"/>
  <c r="E15" i="2"/>
  <c r="M15" i="2"/>
  <c r="E16" i="2"/>
  <c r="E19" i="2"/>
  <c r="M19" i="2"/>
  <c r="J26" i="2"/>
  <c r="G21" i="2"/>
  <c r="G22" i="2"/>
  <c r="G23" i="2"/>
  <c r="G24" i="2"/>
  <c r="G6" i="2"/>
  <c r="G8" i="2"/>
  <c r="G10" i="2"/>
  <c r="N9" i="2" l="1"/>
  <c r="M7" i="2"/>
  <c r="M5" i="2"/>
  <c r="M9" i="2"/>
  <c r="P8" i="2"/>
  <c r="O5" i="2"/>
  <c r="V5" i="2"/>
  <c r="N11" i="2"/>
  <c r="N5" i="2"/>
  <c r="O10" i="2"/>
  <c r="V10" i="2"/>
  <c r="O8" i="2"/>
  <c r="V8" i="2"/>
  <c r="M11" i="2"/>
  <c r="P6" i="2"/>
  <c r="O9" i="2"/>
  <c r="V9" i="2"/>
  <c r="O6" i="2"/>
  <c r="V6" i="2"/>
  <c r="N7" i="2"/>
  <c r="P7" i="2"/>
  <c r="W7" i="2"/>
  <c r="P10" i="2"/>
  <c r="P11" i="2"/>
  <c r="W11" i="2"/>
  <c r="N10" i="2"/>
  <c r="U10" i="2"/>
  <c r="T8" i="2"/>
  <c r="M8" i="2"/>
  <c r="N8" i="2"/>
  <c r="U8" i="2"/>
  <c r="M10" i="2"/>
  <c r="T10" i="2"/>
  <c r="U6" i="2"/>
  <c r="N6" i="2"/>
  <c r="M6" i="2"/>
  <c r="T6" i="2"/>
</calcChain>
</file>

<file path=xl/sharedStrings.xml><?xml version="1.0" encoding="utf-8"?>
<sst xmlns="http://schemas.openxmlformats.org/spreadsheetml/2006/main" count="382" uniqueCount="217">
  <si>
    <t>NUEVAS ESCALAS SALARIALES REFINERIAS - CCT 449/06 -</t>
  </si>
  <si>
    <t xml:space="preserve">SUELDOS BASICOS </t>
  </si>
  <si>
    <t>CATEGORIAS</t>
  </si>
  <si>
    <t>TURNO</t>
  </si>
  <si>
    <t>MAS 40 %</t>
  </si>
  <si>
    <t>D</t>
  </si>
  <si>
    <t>A</t>
  </si>
  <si>
    <t>B</t>
  </si>
  <si>
    <t>ANTIGÜEDAD art. 28 CCT</t>
  </si>
  <si>
    <t>SUBSIDIO  POR MEDICAMENTOS  art. 37 CCT</t>
  </si>
  <si>
    <t>SUBSIDIO VACACIONAL art. 35 CCT</t>
  </si>
  <si>
    <t>AYUDA ESCOLAR art. 36 CCT</t>
  </si>
  <si>
    <t>SUBSIDIO POR FALLECIMIENTO art. 33 CCT</t>
  </si>
  <si>
    <t>VIANDA / AYUDA ALIMENTARIA art. 37 bis CCT</t>
  </si>
  <si>
    <t xml:space="preserve">SUMA FIJA TRABAJADOR </t>
  </si>
  <si>
    <t>CATEGORIA</t>
  </si>
  <si>
    <t>ADICIONAL TURNO A</t>
  </si>
  <si>
    <t>ADICIONAL TURNO B</t>
  </si>
  <si>
    <t>RADIO PROCESO</t>
  </si>
  <si>
    <t>RADIO MANTENIMIENTO</t>
  </si>
  <si>
    <t>ANTIGÜEDAD</t>
  </si>
  <si>
    <t>ADICIONAL ANTIGÜEDAD</t>
  </si>
  <si>
    <t>SUMA FIJA</t>
  </si>
  <si>
    <t>Vianda / Ayuda Alimentaria (art. 37 bis CCT)</t>
  </si>
  <si>
    <t>ACTUAL</t>
  </si>
  <si>
    <t>SUBSIDIO  POR MEDICAMENTOS</t>
  </si>
  <si>
    <t>SUBSIDIO VACACIONAL</t>
  </si>
  <si>
    <t>AYUDA ESCOLAR</t>
  </si>
  <si>
    <t>SUBSIDIO POR FALLECIMIENTO</t>
  </si>
  <si>
    <t xml:space="preserve">CATEGORIA </t>
  </si>
  <si>
    <t>6*</t>
  </si>
  <si>
    <t>Vianda / Ayuda Alimentaria</t>
  </si>
  <si>
    <t>Adicional por antigüedad Art. 11 CCT Local: 1% del sueldo basico de cada trabajador + adicional turno A (35%) o disponibilidad (22,5%)</t>
  </si>
  <si>
    <t>Adicional por turno Art. 12 CCT Local: según Art. 27 CCT 449/06</t>
  </si>
  <si>
    <t>Adicional por guardia o disponibilidad Art. 15 CCT Local : sueldo basico + antigüedad x 22,5%</t>
  </si>
  <si>
    <t xml:space="preserve">Adicional trabajos en laboratorio Art. 13 CCT Local: Cuando el sondeador deba realizar tareas en el sector LABORATORIO Se abonaran las horas con un recargo del 100% </t>
  </si>
  <si>
    <t>Valor Horario Art. 17.1 CCT Local: sueldo basico dividido 192</t>
  </si>
  <si>
    <t>Horas Extras Art. 17.2 CCT Local: el recargo sera el establecido por la ley de contrato de trabajo LEY 20744</t>
  </si>
  <si>
    <t>Adicional Vianda / Ayuda Alimentaria Art. 16 CCT Local: $ 183 por dia efectivamente trabajado.</t>
  </si>
  <si>
    <t xml:space="preserve">                                       </t>
  </si>
  <si>
    <t>ANEXO I - BASICOS DE CONVENIO</t>
  </si>
  <si>
    <t>Personal de Fraccionamiento - Talleres de Reparacion de</t>
  </si>
  <si>
    <t>Personal de Depositos - Distribucion - Limpieza y Maestranza -</t>
  </si>
  <si>
    <t>Envases - Administracion Plantas - Centros de Canje</t>
  </si>
  <si>
    <t>Talleres Mecanicos de Reparacion Vehiculos de Transporte</t>
  </si>
  <si>
    <t xml:space="preserve">                                               REMUNERACIONES CCT 592/10</t>
  </si>
  <si>
    <t>Basicos</t>
  </si>
  <si>
    <t xml:space="preserve">           REMUNERACIONES CCT 592/10</t>
  </si>
  <si>
    <t>I</t>
  </si>
  <si>
    <t>II</t>
  </si>
  <si>
    <t>III</t>
  </si>
  <si>
    <t>IV</t>
  </si>
  <si>
    <t>V</t>
  </si>
  <si>
    <t>VI</t>
  </si>
  <si>
    <t>VII</t>
  </si>
  <si>
    <t>ANEXO II - ADICIONALES</t>
  </si>
  <si>
    <t>1 AÑO A 5 AÑOS</t>
  </si>
  <si>
    <t>CONCEPTOS</t>
  </si>
  <si>
    <t>VALORES</t>
  </si>
  <si>
    <t>DE 5 AÑOS A 10 AÑOS</t>
  </si>
  <si>
    <t>DE 10 AÑOS A 15 AÑOS</t>
  </si>
  <si>
    <t>Antigüedad Art. 15º  (1% cat. 2 Fraccionam.)</t>
  </si>
  <si>
    <t>MAYOR A 15 AÑOS</t>
  </si>
  <si>
    <t>Asistencia y Puntualidad - Art. 19º</t>
  </si>
  <si>
    <t xml:space="preserve">PAGADERA AL TRABAJADOR CUANDO INICIA EL GOCE DE SU LICENCIA ANUAL ORDINARIA </t>
  </si>
  <si>
    <t>Vale de Comida - Art. 16º</t>
  </si>
  <si>
    <t>Horario extendido dias sabados ayudante de reparto</t>
  </si>
  <si>
    <t>Horario extendido dias sabados Repartidor</t>
  </si>
  <si>
    <t>No remunerativo p/Dia efectivamente trabajado</t>
  </si>
  <si>
    <t>Fraccionamiento  - Talleres - Centro de Canjes</t>
  </si>
  <si>
    <t>Reparto / Tarea</t>
  </si>
  <si>
    <t>Repartidor</t>
  </si>
  <si>
    <t>Acompañante</t>
  </si>
  <si>
    <t>Repàrtidor</t>
  </si>
  <si>
    <t>usuario</t>
  </si>
  <si>
    <t>comercio / industria</t>
  </si>
  <si>
    <t>Distribuidor</t>
  </si>
  <si>
    <t>Centro de Canje y abastecedor de deposito</t>
  </si>
  <si>
    <t>Granel (Valor por Litro)</t>
  </si>
  <si>
    <t>Abastecedor de gas a granel a planta fraccionadora ($/Km)</t>
  </si>
  <si>
    <t>Distribucion</t>
  </si>
  <si>
    <t>centro de canje y  abastecedor de deposito</t>
  </si>
  <si>
    <t>Paritarias 2019 28%</t>
  </si>
  <si>
    <t>Categoria</t>
  </si>
  <si>
    <t>Mar 19 14,7%</t>
  </si>
  <si>
    <t>Jun 2019 10%</t>
  </si>
  <si>
    <t>ingresante</t>
  </si>
  <si>
    <t>Y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</si>
  <si>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</si>
  <si>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</si>
  <si>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</si>
  <si>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</si>
  <si>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</si>
  <si>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</si>
  <si>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</si>
  <si>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</si>
  <si>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</si>
  <si>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</si>
  <si>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VIANDA Art. 34 y 72</t>
  </si>
  <si>
    <t>Desayuno y Merienda Art. 34 y 72</t>
  </si>
  <si>
    <t>Horas de Viaje Art. 52</t>
  </si>
  <si>
    <t>Bono Paz Social Art. 33</t>
  </si>
  <si>
    <t>Adicional Torre Art. 64</t>
  </si>
  <si>
    <t>Adicional Yacimiento Produccion Art. 54</t>
  </si>
  <si>
    <t>Adicional Torre Serv. Especiales Art. 69</t>
  </si>
  <si>
    <t>Adicional Disponibilidad Art. 54 Inc. B</t>
  </si>
  <si>
    <t>Adicional Altura Equipos Torre Art. 64</t>
  </si>
  <si>
    <t>Adicional Chofer Transporte de Personal a Equipor de Torre Art. 65</t>
  </si>
  <si>
    <t>Adicional Guardia Pasiva Art. 51</t>
  </si>
  <si>
    <t>Antigüedad Art. 15</t>
  </si>
  <si>
    <t>Sup. Adicional Asistencia y Puntualidad Art. 20</t>
  </si>
  <si>
    <t>Asignacion Vianda Complementaria Art. 24</t>
  </si>
  <si>
    <t>BASICOS Y ADICIONALES BIOBAHIA BIOBIN</t>
  </si>
  <si>
    <t>CATEG.</t>
  </si>
  <si>
    <t>DESCRIPCION   DE TAREAS</t>
  </si>
  <si>
    <t>Ene-19 10%</t>
  </si>
  <si>
    <t>Ago-2019 10%</t>
  </si>
  <si>
    <t>Oct-19 10%</t>
  </si>
  <si>
    <t>Feb-20  8%</t>
  </si>
  <si>
    <t>Maestranza</t>
  </si>
  <si>
    <t xml:space="preserve">25.709  </t>
  </si>
  <si>
    <t xml:space="preserve">28.280  </t>
  </si>
  <si>
    <t xml:space="preserve">30.851  </t>
  </si>
  <si>
    <t xml:space="preserve">32.908  </t>
  </si>
  <si>
    <t>Portero Balancero</t>
  </si>
  <si>
    <t xml:space="preserve">37.844  </t>
  </si>
  <si>
    <t xml:space="preserve">41.628  </t>
  </si>
  <si>
    <t xml:space="preserve">45.413  </t>
  </si>
  <si>
    <t xml:space="preserve">48.440  </t>
  </si>
  <si>
    <t>Opertador Carga y Descarga, Auxiliar de Campo</t>
  </si>
  <si>
    <t xml:space="preserve">41.289  </t>
  </si>
  <si>
    <t xml:space="preserve">45.418  </t>
  </si>
  <si>
    <t xml:space="preserve">49.547  </t>
  </si>
  <si>
    <t xml:space="preserve">52.850  </t>
  </si>
  <si>
    <t>Operador de Servicios</t>
  </si>
  <si>
    <t>Oficial de Mantenimiento</t>
  </si>
  <si>
    <t xml:space="preserve">45.069  </t>
  </si>
  <si>
    <t xml:space="preserve">49.576  </t>
  </si>
  <si>
    <t xml:space="preserve">54.083  </t>
  </si>
  <si>
    <t xml:space="preserve">57.688  </t>
  </si>
  <si>
    <t>Operador de Laboratorio</t>
  </si>
  <si>
    <t>Operador de Campo</t>
  </si>
  <si>
    <t>VIII</t>
  </si>
  <si>
    <t>Panelista</t>
  </si>
  <si>
    <t>45.069  </t>
  </si>
  <si>
    <t>SUMA NO REMUNERATIVA</t>
  </si>
  <si>
    <t xml:space="preserve">10.000  </t>
  </si>
  <si>
    <t xml:space="preserve">                    ADICIONALES: CCT 2016</t>
  </si>
  <si>
    <t>ANTIGÜEDAD: 1% Basico q revisat el trabajador</t>
  </si>
  <si>
    <t>TURNO "A": 30% del Basico + Antigüedad</t>
  </si>
  <si>
    <t>TURNO "B": 15% del Basico + Antigüedad</t>
  </si>
  <si>
    <t>GUARDIA: 15% del Basico + Antigüedad</t>
  </si>
  <si>
    <t>PRESENTISMO: 5% Basico, Antigüedad,  Turno y/o Guardia</t>
  </si>
  <si>
    <t>Ayuda Escolar</t>
  </si>
  <si>
    <t xml:space="preserve">932  </t>
  </si>
  <si>
    <t xml:space="preserve">1.025  </t>
  </si>
  <si>
    <t xml:space="preserve">1.118  </t>
  </si>
  <si>
    <t xml:space="preserve">1.193  </t>
  </si>
  <si>
    <t>Oct 2019 9%</t>
  </si>
  <si>
    <t>Nov 2019 4,2%</t>
  </si>
  <si>
    <t>ZONA II  63 %</t>
  </si>
  <si>
    <t xml:space="preserve">  Paritarias 2015 27,8%</t>
  </si>
  <si>
    <t>Paritarias 2016 30%</t>
  </si>
  <si>
    <t xml:space="preserve">  Paritarias 2017 20% mas 5,4 Gatillo 25,4%</t>
  </si>
  <si>
    <t xml:space="preserve">  Paritarias 2018 40% mas 14,7 Revision Total 54,7%</t>
  </si>
  <si>
    <t>Dici. 2014</t>
  </si>
  <si>
    <t>Dici. 2015 22 %</t>
  </si>
  <si>
    <t>Enero 2016 5,8 %</t>
  </si>
  <si>
    <t>Julio 2016 18 %</t>
  </si>
  <si>
    <t>Nov. 2016 5 %</t>
  </si>
  <si>
    <t>Enero 2017 7 %</t>
  </si>
  <si>
    <t>Julio 2017 10 %</t>
  </si>
  <si>
    <t>Oct 2017 10 %</t>
  </si>
  <si>
    <t>Gatillo  5,4 %</t>
  </si>
  <si>
    <t>Abr. 2018 7,5%</t>
  </si>
  <si>
    <t>Ago-2018 5%</t>
  </si>
  <si>
    <t>Oct 2018 7,5%</t>
  </si>
  <si>
    <t>Nov 2018 10%</t>
  </si>
  <si>
    <t>Feb 2019 10%</t>
  </si>
  <si>
    <t>Paritarias 2019 32,2 %</t>
  </si>
  <si>
    <t>DESCRIPCION</t>
  </si>
  <si>
    <t>H* 2</t>
  </si>
  <si>
    <t>I 3</t>
  </si>
  <si>
    <t>I* 4</t>
  </si>
  <si>
    <t>J 5</t>
  </si>
  <si>
    <t>ESCALA SALARIAL  AXION PUERTO GALVAN</t>
  </si>
  <si>
    <t>BASICO Mar-2019</t>
  </si>
  <si>
    <t xml:space="preserve"> Abr-2019 15%</t>
  </si>
  <si>
    <t xml:space="preserve"> Jul-2019 10%</t>
  </si>
  <si>
    <t>Mantenimiento *</t>
  </si>
  <si>
    <t xml:space="preserve">J* </t>
  </si>
  <si>
    <t xml:space="preserve">K </t>
  </si>
  <si>
    <t xml:space="preserve">K* </t>
  </si>
  <si>
    <t xml:space="preserve">L </t>
  </si>
  <si>
    <t>Coor. Despacho #</t>
  </si>
  <si>
    <t># CCTI  Adicional 18%</t>
  </si>
  <si>
    <t>* CCTI Adicional 16%</t>
  </si>
  <si>
    <t xml:space="preserve">Antigüedad </t>
  </si>
  <si>
    <t>Subsidio Vacacional (Art 35 CCT)</t>
  </si>
  <si>
    <t>Subsidio Por Fallecimiento (Art 33 CCT)</t>
  </si>
  <si>
    <t>Vianda</t>
  </si>
  <si>
    <t>Suma no Remunerativa por Unica Vez</t>
  </si>
  <si>
    <t>Oct-2019 9%</t>
  </si>
  <si>
    <t>Nov-2019 4,2%</t>
  </si>
  <si>
    <t>Op. Terminal #</t>
  </si>
  <si>
    <t>Paritarias 2019 32,2% Mas revision 15%</t>
  </si>
  <si>
    <t>Instr. y Elec.*</t>
  </si>
  <si>
    <t xml:space="preserve"> </t>
  </si>
  <si>
    <t>NUEVOS VALORES POR KILOGRAMO, KILOMETRO Y LITRO : Art. 13º Inc. B (adicional horario extendido) DISTRIBUCION</t>
  </si>
  <si>
    <t>NUEVOS VALORES POR KILOGRAMO, KILOMETRO Y LITRO : Art. 13º Inc. B (adicional horario extendido)FRACCIONAMIENTO-TALLERES-CENTROS DE CANJE</t>
  </si>
  <si>
    <t xml:space="preserve"> NUEVAS ESCALAS SALARIALES GLP CCT 592/10 - ACUERDO DE FECHA  29 NOVIEMBRE 2019</t>
  </si>
  <si>
    <t xml:space="preserve"> ACUERDO SALARIAL 21 NOVIEMBRE 2019</t>
  </si>
  <si>
    <t>REFINERIA BAHIA BLANCA S.A.U. ACUERDO SALARIAL 21/11/2019</t>
  </si>
  <si>
    <t>ACUERDO SALARIAL 21/11/2019</t>
  </si>
  <si>
    <t>ACUERDO SALARIAL  4 de Noviembre de 2019</t>
  </si>
  <si>
    <t>Dic-2019 9%</t>
  </si>
  <si>
    <t>Dic 2019 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</si>
</sst>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0.0%"/>
    <numFmt numFmtId="167" formatCode="0.000000"/>
    <numFmt numFmtId="168" formatCode="#,##0\ _€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u/>
      <sz val="20"/>
      <color rgb="FFFF0000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Arial"/>
      <family val="2"/>
      <charset val="1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theme="1"/>
      <name val="Calibri"/>
      <family val="2"/>
      <scheme val="minor"/>
    </font>
    <font>
      <b/>
      <sz val="8"/>
      <color indexed="8"/>
      <name val="Calibri"/>
      <family val="2"/>
      <charset val="1"/>
    </font>
    <font>
      <sz val="12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8"/>
      <color rgb="FF008000"/>
      <name val="Arial"/>
      <family val="2"/>
    </font>
    <font>
      <sz val="8"/>
      <color theme="1"/>
      <name val="Arial"/>
      <family val="2"/>
    </font>
    <font>
      <b/>
      <sz val="10"/>
      <color rgb="FF008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20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5" fillId="3" borderId="4" xfId="0" applyFont="1" applyFill="1" applyBorder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5" borderId="9" xfId="0" applyNumberFormat="1" applyFont="1" applyFill="1" applyBorder="1"/>
    <xf numFmtId="164" fontId="2" fillId="5" borderId="10" xfId="0" applyNumberFormat="1" applyFont="1" applyFill="1" applyBorder="1"/>
    <xf numFmtId="0" fontId="5" fillId="4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4" fontId="2" fillId="5" borderId="5" xfId="0" applyNumberFormat="1" applyFont="1" applyFill="1" applyBorder="1"/>
    <xf numFmtId="164" fontId="2" fillId="0" borderId="0" xfId="1" applyNumberFormat="1" applyFont="1" applyAlignment="1">
      <alignment horizontal="center"/>
    </xf>
    <xf numFmtId="0" fontId="7" fillId="4" borderId="1" xfId="0" applyFont="1" applyFill="1" applyBorder="1"/>
    <xf numFmtId="0" fontId="8" fillId="4" borderId="3" xfId="0" applyFont="1" applyFill="1" applyBorder="1"/>
    <xf numFmtId="164" fontId="2" fillId="4" borderId="3" xfId="1" applyNumberFormat="1" applyFont="1" applyFill="1" applyBorder="1"/>
    <xf numFmtId="6" fontId="2" fillId="5" borderId="5" xfId="0" applyNumberFormat="1" applyFont="1" applyFill="1" applyBorder="1"/>
    <xf numFmtId="0" fontId="8" fillId="0" borderId="0" xfId="0" applyFont="1"/>
    <xf numFmtId="164" fontId="2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2" fillId="4" borderId="2" xfId="1" applyNumberFormat="1" applyFont="1" applyFill="1" applyBorder="1"/>
    <xf numFmtId="164" fontId="2" fillId="0" borderId="13" xfId="1" applyNumberFormat="1" applyFont="1" applyBorder="1" applyAlignment="1">
      <alignment horizontal="center"/>
    </xf>
    <xf numFmtId="0" fontId="7" fillId="4" borderId="14" xfId="0" applyFont="1" applyFill="1" applyBorder="1"/>
    <xf numFmtId="0" fontId="8" fillId="4" borderId="6" xfId="0" applyFont="1" applyFill="1" applyBorder="1"/>
    <xf numFmtId="164" fontId="2" fillId="4" borderId="0" xfId="1" applyNumberFormat="1" applyFont="1" applyFill="1" applyBorder="1"/>
    <xf numFmtId="164" fontId="2" fillId="4" borderId="6" xfId="1" applyNumberFormat="1" applyFont="1" applyFill="1" applyBorder="1"/>
    <xf numFmtId="164" fontId="2" fillId="0" borderId="15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4" fontId="2" fillId="2" borderId="5" xfId="0" applyNumberFormat="1" applyFont="1" applyFill="1" applyBorder="1"/>
    <xf numFmtId="164" fontId="2" fillId="4" borderId="5" xfId="1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9" fillId="0" borderId="0" xfId="2"/>
    <xf numFmtId="0" fontId="2" fillId="2" borderId="5" xfId="0" applyFont="1" applyFill="1" applyBorder="1" applyAlignment="1">
      <alignment horizontal="center"/>
    </xf>
    <xf numFmtId="17" fontId="0" fillId="2" borderId="5" xfId="0" applyNumberFormat="1" applyFill="1" applyBorder="1"/>
    <xf numFmtId="17" fontId="0" fillId="2" borderId="4" xfId="0" applyNumberFormat="1" applyFill="1" applyBorder="1"/>
    <xf numFmtId="0" fontId="0" fillId="2" borderId="1" xfId="0" applyFill="1" applyBorder="1"/>
    <xf numFmtId="0" fontId="0" fillId="2" borderId="15" xfId="0" applyFill="1" applyBorder="1"/>
    <xf numFmtId="0" fontId="0" fillId="2" borderId="8" xfId="0" applyFill="1" applyBorder="1"/>
    <xf numFmtId="0" fontId="2" fillId="2" borderId="16" xfId="0" applyFont="1" applyFill="1" applyBorder="1" applyAlignment="1">
      <alignment horizontal="center"/>
    </xf>
    <xf numFmtId="164" fontId="13" fillId="0" borderId="9" xfId="1" applyNumberFormat="1" applyFont="1" applyBorder="1" applyAlignment="1">
      <alignment horizontal="center"/>
    </xf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9" xfId="1" applyNumberFormat="1" applyFont="1" applyBorder="1"/>
    <xf numFmtId="164" fontId="2" fillId="2" borderId="16" xfId="1" applyNumberFormat="1" applyFont="1" applyFill="1" applyBorder="1"/>
    <xf numFmtId="164" fontId="2" fillId="0" borderId="20" xfId="1" applyNumberFormat="1" applyFont="1" applyBorder="1"/>
    <xf numFmtId="164" fontId="2" fillId="0" borderId="21" xfId="1" applyNumberFormat="1" applyFont="1" applyBorder="1"/>
    <xf numFmtId="0" fontId="2" fillId="2" borderId="22" xfId="0" applyFont="1" applyFill="1" applyBorder="1" applyAlignment="1">
      <alignment horizontal="center"/>
    </xf>
    <xf numFmtId="164" fontId="13" fillId="0" borderId="23" xfId="1" applyNumberFormat="1" applyFont="1" applyBorder="1"/>
    <xf numFmtId="164" fontId="2" fillId="0" borderId="24" xfId="1" applyNumberFormat="1" applyFont="1" applyBorder="1"/>
    <xf numFmtId="164" fontId="2" fillId="2" borderId="22" xfId="1" applyNumberFormat="1" applyFont="1" applyFill="1" applyBorder="1"/>
    <xf numFmtId="164" fontId="2" fillId="0" borderId="25" xfId="1" applyNumberFormat="1" applyFont="1" applyBorder="1"/>
    <xf numFmtId="164" fontId="2" fillId="0" borderId="26" xfId="1" applyNumberFormat="1" applyFont="1" applyBorder="1"/>
    <xf numFmtId="0" fontId="2" fillId="2" borderId="27" xfId="0" applyFont="1" applyFill="1" applyBorder="1" applyAlignment="1">
      <alignment horizontal="center"/>
    </xf>
    <xf numFmtId="164" fontId="13" fillId="0" borderId="28" xfId="1" applyNumberFormat="1" applyFont="1" applyBorder="1"/>
    <xf numFmtId="164" fontId="2" fillId="2" borderId="27" xfId="1" applyNumberFormat="1" applyFont="1" applyFill="1" applyBorder="1"/>
    <xf numFmtId="164" fontId="2" fillId="0" borderId="29" xfId="1" applyNumberFormat="1" applyFont="1" applyBorder="1"/>
    <xf numFmtId="164" fontId="2" fillId="0" borderId="30" xfId="1" applyNumberFormat="1" applyFont="1" applyBorder="1"/>
    <xf numFmtId="164" fontId="2" fillId="0" borderId="31" xfId="1" applyNumberFormat="1" applyFont="1" applyBorder="1"/>
    <xf numFmtId="0" fontId="14" fillId="0" borderId="0" xfId="2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14" fillId="2" borderId="32" xfId="1" applyNumberFormat="1" applyFont="1" applyFill="1" applyBorder="1"/>
    <xf numFmtId="164" fontId="2" fillId="0" borderId="7" xfId="1" applyNumberFormat="1" applyFont="1" applyBorder="1"/>
    <xf numFmtId="164" fontId="2" fillId="0" borderId="5" xfId="1" applyNumberFormat="1" applyFont="1" applyBorder="1"/>
    <xf numFmtId="164" fontId="14" fillId="2" borderId="4" xfId="1" applyNumberFormat="1" applyFont="1" applyFill="1" applyBorder="1"/>
    <xf numFmtId="164" fontId="2" fillId="0" borderId="15" xfId="1" applyNumberFormat="1" applyFont="1" applyBorder="1"/>
    <xf numFmtId="164" fontId="14" fillId="2" borderId="23" xfId="1" applyNumberFormat="1" applyFont="1" applyFill="1" applyBorder="1"/>
    <xf numFmtId="164" fontId="14" fillId="2" borderId="5" xfId="1" applyNumberFormat="1" applyFont="1" applyFill="1" applyBorder="1"/>
    <xf numFmtId="164" fontId="2" fillId="0" borderId="2" xfId="1" applyNumberFormat="1" applyFont="1" applyBorder="1"/>
    <xf numFmtId="164" fontId="14" fillId="2" borderId="28" xfId="1" applyNumberFormat="1" applyFont="1" applyFill="1" applyBorder="1"/>
    <xf numFmtId="2" fontId="0" fillId="0" borderId="0" xfId="0" applyNumberFormat="1"/>
    <xf numFmtId="2" fontId="2" fillId="2" borderId="2" xfId="0" applyNumberFormat="1" applyFont="1" applyFill="1" applyBorder="1"/>
    <xf numFmtId="164" fontId="14" fillId="2" borderId="7" xfId="1" applyNumberFormat="1" applyFont="1" applyFill="1" applyBorder="1"/>
    <xf numFmtId="164" fontId="2" fillId="0" borderId="33" xfId="1" applyNumberFormat="1" applyFont="1" applyBorder="1"/>
    <xf numFmtId="164" fontId="2" fillId="0" borderId="34" xfId="1" applyNumberFormat="1" applyFont="1" applyBorder="1"/>
    <xf numFmtId="164" fontId="2" fillId="0" borderId="35" xfId="1" applyNumberFormat="1" applyFont="1" applyBorder="1"/>
    <xf numFmtId="164" fontId="2" fillId="0" borderId="36" xfId="1" applyNumberFormat="1" applyFont="1" applyBorder="1"/>
    <xf numFmtId="164" fontId="2" fillId="2" borderId="5" xfId="1" applyNumberFormat="1" applyFont="1" applyFill="1" applyBorder="1"/>
    <xf numFmtId="164" fontId="2" fillId="0" borderId="37" xfId="1" applyNumberFormat="1" applyFont="1" applyBorder="1"/>
    <xf numFmtId="164" fontId="2" fillId="0" borderId="38" xfId="1" applyNumberFormat="1" applyFont="1" applyBorder="1"/>
    <xf numFmtId="164" fontId="2" fillId="0" borderId="39" xfId="1" applyNumberFormat="1" applyFont="1" applyBorder="1"/>
    <xf numFmtId="0" fontId="14" fillId="0" borderId="0" xfId="2" applyFont="1" applyFill="1" applyBorder="1"/>
    <xf numFmtId="2" fontId="0" fillId="0" borderId="0" xfId="0" applyNumberFormat="1" applyBorder="1"/>
    <xf numFmtId="0" fontId="2" fillId="0" borderId="0" xfId="0" applyFont="1" applyFill="1" applyBorder="1"/>
    <xf numFmtId="2" fontId="2" fillId="0" borderId="0" xfId="0" applyNumberFormat="1" applyFont="1" applyBorder="1"/>
    <xf numFmtId="0" fontId="2" fillId="0" borderId="0" xfId="0" applyFont="1"/>
    <xf numFmtId="0" fontId="2" fillId="2" borderId="5" xfId="0" applyFont="1" applyFill="1" applyBorder="1"/>
    <xf numFmtId="14" fontId="2" fillId="2" borderId="3" xfId="0" applyNumberFormat="1" applyFont="1" applyFill="1" applyBorder="1"/>
    <xf numFmtId="0" fontId="13" fillId="2" borderId="1" xfId="2" applyFont="1" applyFill="1" applyBorder="1"/>
    <xf numFmtId="0" fontId="9" fillId="2" borderId="2" xfId="2" applyFill="1" applyBorder="1"/>
    <xf numFmtId="0" fontId="13" fillId="2" borderId="3" xfId="2" applyFont="1" applyFill="1" applyBorder="1"/>
    <xf numFmtId="6" fontId="13" fillId="0" borderId="3" xfId="2" applyNumberFormat="1" applyFont="1" applyFill="1" applyBorder="1"/>
    <xf numFmtId="165" fontId="2" fillId="0" borderId="3" xfId="0" applyNumberFormat="1" applyFont="1" applyBorder="1"/>
    <xf numFmtId="6" fontId="2" fillId="0" borderId="5" xfId="0" applyNumberFormat="1" applyFont="1" applyBorder="1"/>
    <xf numFmtId="165" fontId="2" fillId="0" borderId="5" xfId="0" applyNumberFormat="1" applyFont="1" applyBorder="1"/>
    <xf numFmtId="164" fontId="2" fillId="0" borderId="40" xfId="1" applyNumberFormat="1" applyFont="1" applyBorder="1"/>
    <xf numFmtId="0" fontId="7" fillId="0" borderId="1" xfId="0" applyFont="1" applyBorder="1"/>
    <xf numFmtId="0" fontId="8" fillId="0" borderId="3" xfId="0" applyFont="1" applyBorder="1"/>
    <xf numFmtId="164" fontId="2" fillId="2" borderId="5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5" xfId="0" applyNumberFormat="1" applyFont="1" applyBorder="1"/>
    <xf numFmtId="0" fontId="7" fillId="0" borderId="14" xfId="0" applyFont="1" applyBorder="1"/>
    <xf numFmtId="0" fontId="8" fillId="0" borderId="6" xfId="0" applyFont="1" applyBorder="1"/>
    <xf numFmtId="164" fontId="2" fillId="2" borderId="4" xfId="1" applyNumberFormat="1" applyFont="1" applyFill="1" applyBorder="1" applyAlignment="1">
      <alignment horizontal="center"/>
    </xf>
    <xf numFmtId="0" fontId="8" fillId="0" borderId="2" xfId="0" applyFont="1" applyBorder="1"/>
    <xf numFmtId="166" fontId="14" fillId="6" borderId="5" xfId="2" applyNumberFormat="1" applyFont="1" applyFill="1" applyBorder="1" applyAlignment="1">
      <alignment horizontal="center"/>
    </xf>
    <xf numFmtId="166" fontId="2" fillId="7" borderId="5" xfId="0" applyNumberFormat="1" applyFont="1" applyFill="1" applyBorder="1" applyAlignment="1">
      <alignment horizontal="center"/>
    </xf>
    <xf numFmtId="9" fontId="0" fillId="8" borderId="5" xfId="0" applyNumberFormat="1" applyFill="1" applyBorder="1" applyAlignment="1">
      <alignment horizontal="center"/>
    </xf>
    <xf numFmtId="0" fontId="14" fillId="9" borderId="4" xfId="2" applyFont="1" applyFill="1" applyBorder="1" applyAlignment="1">
      <alignment horizontal="center"/>
    </xf>
    <xf numFmtId="17" fontId="15" fillId="9" borderId="4" xfId="2" applyNumberFormat="1" applyFont="1" applyFill="1" applyBorder="1" applyAlignment="1">
      <alignment horizontal="center"/>
    </xf>
    <xf numFmtId="17" fontId="15" fillId="9" borderId="5" xfId="2" applyNumberFormat="1" applyFont="1" applyFill="1" applyBorder="1" applyAlignment="1">
      <alignment horizontal="center"/>
    </xf>
    <xf numFmtId="17" fontId="2" fillId="2" borderId="4" xfId="0" applyNumberFormat="1" applyFont="1" applyFill="1" applyBorder="1" applyAlignment="1">
      <alignment horizontal="center"/>
    </xf>
    <xf numFmtId="0" fontId="14" fillId="9" borderId="41" xfId="2" applyFont="1" applyFill="1" applyBorder="1" applyAlignment="1">
      <alignment horizontal="center"/>
    </xf>
    <xf numFmtId="165" fontId="2" fillId="10" borderId="9" xfId="0" applyNumberFormat="1" applyFont="1" applyFill="1" applyBorder="1" applyAlignment="1">
      <alignment horizontal="center"/>
    </xf>
    <xf numFmtId="165" fontId="2" fillId="10" borderId="42" xfId="0" applyNumberFormat="1" applyFont="1" applyFill="1" applyBorder="1" applyAlignment="1">
      <alignment horizontal="center"/>
    </xf>
    <xf numFmtId="165" fontId="2" fillId="10" borderId="9" xfId="0" applyNumberFormat="1" applyFont="1" applyFill="1" applyBorder="1"/>
    <xf numFmtId="165" fontId="2" fillId="10" borderId="23" xfId="0" applyNumberFormat="1" applyFont="1" applyFill="1" applyBorder="1" applyAlignment="1">
      <alignment horizontal="center"/>
    </xf>
    <xf numFmtId="0" fontId="14" fillId="9" borderId="5" xfId="2" applyFont="1" applyFill="1" applyBorder="1" applyAlignment="1">
      <alignment horizontal="center"/>
    </xf>
    <xf numFmtId="0" fontId="14" fillId="9" borderId="11" xfId="2" applyFont="1" applyFill="1" applyBorder="1" applyAlignment="1">
      <alignment horizontal="center"/>
    </xf>
    <xf numFmtId="165" fontId="2" fillId="10" borderId="28" xfId="0" applyNumberFormat="1" applyFont="1" applyFill="1" applyBorder="1" applyAlignment="1">
      <alignment horizontal="center"/>
    </xf>
    <xf numFmtId="0" fontId="13" fillId="11" borderId="1" xfId="2" applyFont="1" applyFill="1" applyBorder="1"/>
    <xf numFmtId="0" fontId="9" fillId="11" borderId="3" xfId="2" applyFill="1" applyBorder="1" applyAlignment="1">
      <alignment horizontal="center"/>
    </xf>
    <xf numFmtId="164" fontId="13" fillId="10" borderId="5" xfId="1" applyNumberFormat="1" applyFont="1" applyFill="1" applyBorder="1" applyAlignment="1">
      <alignment horizontal="center"/>
    </xf>
    <xf numFmtId="165" fontId="2" fillId="10" borderId="5" xfId="0" applyNumberFormat="1" applyFont="1" applyFill="1" applyBorder="1" applyAlignment="1">
      <alignment horizontal="center"/>
    </xf>
    <xf numFmtId="165" fontId="2" fillId="10" borderId="1" xfId="0" applyNumberFormat="1" applyFont="1" applyFill="1" applyBorder="1" applyAlignment="1">
      <alignment horizontal="center"/>
    </xf>
    <xf numFmtId="164" fontId="2" fillId="10" borderId="5" xfId="0" applyNumberFormat="1" applyFont="1" applyFill="1" applyBorder="1"/>
    <xf numFmtId="0" fontId="16" fillId="0" borderId="0" xfId="2" applyFont="1"/>
    <xf numFmtId="0" fontId="17" fillId="0" borderId="0" xfId="0" applyFont="1"/>
    <xf numFmtId="0" fontId="18" fillId="12" borderId="43" xfId="3" applyFont="1" applyFill="1" applyBorder="1"/>
    <xf numFmtId="0" fontId="18" fillId="12" borderId="15" xfId="3" applyFont="1" applyFill="1" applyBorder="1"/>
    <xf numFmtId="0" fontId="19" fillId="12" borderId="15" xfId="3" applyFont="1" applyFill="1" applyBorder="1"/>
    <xf numFmtId="0" fontId="20" fillId="2" borderId="15" xfId="0" applyFont="1" applyFill="1" applyBorder="1"/>
    <xf numFmtId="0" fontId="18" fillId="12" borderId="14" xfId="3" applyFont="1" applyFill="1" applyBorder="1"/>
    <xf numFmtId="0" fontId="18" fillId="12" borderId="44" xfId="3" applyFont="1" applyFill="1" applyBorder="1"/>
    <xf numFmtId="0" fontId="0" fillId="2" borderId="44" xfId="0" applyFill="1" applyBorder="1"/>
    <xf numFmtId="0" fontId="0" fillId="2" borderId="6" xfId="0" applyFill="1" applyBorder="1"/>
    <xf numFmtId="0" fontId="18" fillId="12" borderId="1" xfId="3" applyFont="1" applyFill="1" applyBorder="1"/>
    <xf numFmtId="0" fontId="18" fillId="12" borderId="2" xfId="3" applyFont="1" applyFill="1" applyBorder="1"/>
    <xf numFmtId="0" fontId="19" fillId="12" borderId="2" xfId="3" applyFont="1" applyFill="1" applyBorder="1"/>
    <xf numFmtId="0" fontId="18" fillId="0" borderId="0" xfId="3" applyFont="1"/>
    <xf numFmtId="0" fontId="18" fillId="7" borderId="43" xfId="3" applyFont="1" applyFill="1" applyBorder="1"/>
    <xf numFmtId="0" fontId="18" fillId="7" borderId="15" xfId="3" applyFont="1" applyFill="1" applyBorder="1"/>
    <xf numFmtId="0" fontId="18" fillId="7" borderId="8" xfId="3" applyFont="1" applyFill="1" applyBorder="1"/>
    <xf numFmtId="0" fontId="0" fillId="7" borderId="15" xfId="0" applyFill="1" applyBorder="1"/>
    <xf numFmtId="0" fontId="0" fillId="7" borderId="8" xfId="0" applyFill="1" applyBorder="1"/>
    <xf numFmtId="0" fontId="18" fillId="7" borderId="14" xfId="3" applyFont="1" applyFill="1" applyBorder="1"/>
    <xf numFmtId="0" fontId="18" fillId="7" borderId="44" xfId="3" applyFont="1" applyFill="1" applyBorder="1"/>
    <xf numFmtId="0" fontId="18" fillId="7" borderId="6" xfId="3" applyFont="1" applyFill="1" applyBorder="1"/>
    <xf numFmtId="0" fontId="18" fillId="7" borderId="45" xfId="3" applyFont="1" applyFill="1" applyBorder="1"/>
    <xf numFmtId="0" fontId="18" fillId="7" borderId="0" xfId="3" applyFont="1" applyFill="1" applyBorder="1"/>
    <xf numFmtId="0" fontId="0" fillId="7" borderId="0" xfId="0" applyFill="1" applyBorder="1"/>
    <xf numFmtId="0" fontId="0" fillId="7" borderId="12" xfId="0" applyFill="1" applyBorder="1"/>
    <xf numFmtId="0" fontId="18" fillId="7" borderId="1" xfId="3" applyFont="1" applyFill="1" applyBorder="1"/>
    <xf numFmtId="0" fontId="18" fillId="7" borderId="2" xfId="3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44" xfId="0" applyFill="1" applyBorder="1"/>
    <xf numFmtId="0" fontId="0" fillId="7" borderId="6" xfId="0" applyFill="1" applyBorder="1"/>
    <xf numFmtId="0" fontId="18" fillId="4" borderId="46" xfId="3" applyFont="1" applyFill="1" applyBorder="1"/>
    <xf numFmtId="0" fontId="18" fillId="0" borderId="0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0" fontId="18" fillId="5" borderId="4" xfId="3" applyFont="1" applyFill="1" applyBorder="1" applyAlignment="1">
      <alignment horizontal="center"/>
    </xf>
    <xf numFmtId="0" fontId="18" fillId="4" borderId="45" xfId="3" applyFont="1" applyFill="1" applyBorder="1"/>
    <xf numFmtId="0" fontId="18" fillId="7" borderId="2" xfId="3" applyFont="1" applyFill="1" applyBorder="1"/>
    <xf numFmtId="0" fontId="0" fillId="7" borderId="2" xfId="0" applyFill="1" applyBorder="1"/>
    <xf numFmtId="0" fontId="18" fillId="4" borderId="47" xfId="3" applyFont="1" applyFill="1" applyBorder="1"/>
    <xf numFmtId="14" fontId="18" fillId="0" borderId="0" xfId="3" applyNumberFormat="1" applyFont="1" applyBorder="1" applyAlignment="1">
      <alignment horizontal="center"/>
    </xf>
    <xf numFmtId="14" fontId="18" fillId="0" borderId="11" xfId="3" applyNumberFormat="1" applyFont="1" applyBorder="1" applyAlignment="1">
      <alignment horizontal="center"/>
    </xf>
    <xf numFmtId="14" fontId="18" fillId="0" borderId="7" xfId="3" applyNumberFormat="1" applyFont="1" applyBorder="1" applyAlignment="1">
      <alignment horizontal="center"/>
    </xf>
    <xf numFmtId="14" fontId="18" fillId="5" borderId="7" xfId="3" applyNumberFormat="1" applyFont="1" applyFill="1" applyBorder="1" applyAlignment="1">
      <alignment horizontal="center"/>
    </xf>
    <xf numFmtId="0" fontId="18" fillId="4" borderId="11" xfId="3" applyFont="1" applyFill="1" applyBorder="1"/>
    <xf numFmtId="0" fontId="21" fillId="0" borderId="11" xfId="0" applyFont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1" fontId="18" fillId="4" borderId="48" xfId="3" applyNumberFormat="1" applyFont="1" applyFill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164" fontId="18" fillId="0" borderId="49" xfId="4" applyNumberFormat="1" applyFont="1" applyBorder="1" applyAlignment="1">
      <alignment horizontal="center" vertical="center"/>
    </xf>
    <xf numFmtId="164" fontId="18" fillId="0" borderId="5" xfId="4" applyNumberFormat="1" applyFont="1" applyBorder="1"/>
    <xf numFmtId="164" fontId="18" fillId="5" borderId="5" xfId="4" applyNumberFormat="1" applyFont="1" applyFill="1" applyBorder="1"/>
    <xf numFmtId="14" fontId="21" fillId="0" borderId="7" xfId="0" applyNumberFormat="1" applyFont="1" applyBorder="1" applyAlignment="1">
      <alignment horizontal="center"/>
    </xf>
    <xf numFmtId="14" fontId="21" fillId="5" borderId="11" xfId="0" applyNumberFormat="1" applyFont="1" applyFill="1" applyBorder="1" applyAlignment="1">
      <alignment horizontal="center"/>
    </xf>
    <xf numFmtId="1" fontId="18" fillId="4" borderId="50" xfId="3" applyNumberFormat="1" applyFont="1" applyFill="1" applyBorder="1" applyAlignment="1">
      <alignment horizontal="center" vertical="center"/>
    </xf>
    <xf numFmtId="1" fontId="18" fillId="4" borderId="49" xfId="3" applyNumberFormat="1" applyFont="1" applyFill="1" applyBorder="1" applyAlignment="1">
      <alignment horizontal="center" vertical="center"/>
    </xf>
    <xf numFmtId="164" fontId="18" fillId="0" borderId="1" xfId="4" applyNumberFormat="1" applyFont="1" applyBorder="1"/>
    <xf numFmtId="164" fontId="21" fillId="0" borderId="5" xfId="4" applyNumberFormat="1" applyFont="1" applyBorder="1"/>
    <xf numFmtId="164" fontId="21" fillId="5" borderId="9" xfId="0" applyNumberFormat="1" applyFont="1" applyFill="1" applyBorder="1"/>
    <xf numFmtId="1" fontId="18" fillId="4" borderId="51" xfId="3" applyNumberFormat="1" applyFont="1" applyFill="1" applyBorder="1" applyAlignment="1">
      <alignment horizontal="center" vertical="center"/>
    </xf>
    <xf numFmtId="1" fontId="18" fillId="4" borderId="52" xfId="3" applyNumberFormat="1" applyFont="1" applyFill="1" applyBorder="1" applyAlignment="1">
      <alignment horizontal="center" vertical="center"/>
    </xf>
    <xf numFmtId="164" fontId="18" fillId="0" borderId="53" xfId="4" applyNumberFormat="1" applyFont="1" applyBorder="1" applyAlignment="1">
      <alignment horizontal="center" vertical="center"/>
    </xf>
    <xf numFmtId="1" fontId="18" fillId="4" borderId="54" xfId="3" applyNumberFormat="1" applyFont="1" applyFill="1" applyBorder="1" applyAlignment="1">
      <alignment horizontal="center" vertical="center"/>
    </xf>
    <xf numFmtId="164" fontId="21" fillId="5" borderId="5" xfId="0" applyNumberFormat="1" applyFont="1" applyFill="1" applyBorder="1"/>
    <xf numFmtId="0" fontId="9" fillId="0" borderId="0" xfId="3"/>
    <xf numFmtId="1" fontId="18" fillId="0" borderId="0" xfId="3" applyNumberFormat="1" applyFont="1" applyFill="1" applyBorder="1" applyAlignment="1">
      <alignment horizontal="center" vertical="center"/>
    </xf>
    <xf numFmtId="0" fontId="22" fillId="13" borderId="43" xfId="3" applyFont="1" applyFill="1" applyBorder="1" applyAlignment="1">
      <alignment horizontal="center"/>
    </xf>
    <xf numFmtId="0" fontId="22" fillId="13" borderId="15" xfId="3" applyFont="1" applyFill="1" applyBorder="1" applyAlignment="1">
      <alignment horizontal="center"/>
    </xf>
    <xf numFmtId="0" fontId="22" fillId="13" borderId="8" xfId="3" applyFont="1" applyFill="1" applyBorder="1" applyAlignment="1">
      <alignment horizontal="center"/>
    </xf>
    <xf numFmtId="0" fontId="2" fillId="7" borderId="1" xfId="0" applyFont="1" applyFill="1" applyBorder="1"/>
    <xf numFmtId="0" fontId="2" fillId="7" borderId="2" xfId="0" applyFont="1" applyFill="1" applyBorder="1"/>
    <xf numFmtId="0" fontId="9" fillId="7" borderId="14" xfId="3" applyFill="1" applyBorder="1"/>
    <xf numFmtId="0" fontId="9" fillId="7" borderId="44" xfId="3" applyFill="1" applyBorder="1"/>
    <xf numFmtId="0" fontId="2" fillId="14" borderId="16" xfId="0" applyFont="1" applyFill="1" applyBorder="1"/>
    <xf numFmtId="0" fontId="2" fillId="14" borderId="55" xfId="0" applyFont="1" applyFill="1" applyBorder="1"/>
    <xf numFmtId="0" fontId="2" fillId="14" borderId="56" xfId="0" applyFont="1" applyFill="1" applyBorder="1"/>
    <xf numFmtId="164" fontId="2" fillId="2" borderId="56" xfId="4" applyNumberFormat="1" applyFont="1" applyFill="1" applyBorder="1"/>
    <xf numFmtId="0" fontId="23" fillId="7" borderId="45" xfId="3" applyFont="1" applyFill="1" applyBorder="1"/>
    <xf numFmtId="0" fontId="23" fillId="7" borderId="0" xfId="3" applyFont="1" applyFill="1" applyBorder="1"/>
    <xf numFmtId="0" fontId="23" fillId="7" borderId="57" xfId="3" applyFont="1" applyFill="1" applyBorder="1"/>
    <xf numFmtId="0" fontId="23" fillId="7" borderId="58" xfId="3" applyFont="1" applyFill="1" applyBorder="1" applyAlignment="1">
      <alignment horizontal="center"/>
    </xf>
    <xf numFmtId="0" fontId="23" fillId="7" borderId="59" xfId="3" applyFont="1" applyFill="1" applyBorder="1" applyAlignment="1">
      <alignment horizontal="center"/>
    </xf>
    <xf numFmtId="0" fontId="23" fillId="7" borderId="11" xfId="3" applyFont="1" applyFill="1" applyBorder="1" applyAlignment="1">
      <alignment horizontal="center"/>
    </xf>
    <xf numFmtId="0" fontId="18" fillId="7" borderId="11" xfId="3" applyFont="1" applyFill="1" applyBorder="1" applyAlignment="1">
      <alignment horizontal="center"/>
    </xf>
    <xf numFmtId="0" fontId="2" fillId="14" borderId="60" xfId="0" applyFont="1" applyFill="1" applyBorder="1"/>
    <xf numFmtId="0" fontId="2" fillId="14" borderId="61" xfId="0" applyFont="1" applyFill="1" applyBorder="1"/>
    <xf numFmtId="0" fontId="2" fillId="14" borderId="62" xfId="0" applyFont="1" applyFill="1" applyBorder="1"/>
    <xf numFmtId="164" fontId="2" fillId="2" borderId="62" xfId="4" applyNumberFormat="1" applyFont="1" applyFill="1" applyBorder="1"/>
    <xf numFmtId="0" fontId="23" fillId="7" borderId="63" xfId="3" applyFont="1" applyFill="1" applyBorder="1"/>
    <xf numFmtId="0" fontId="23" fillId="7" borderId="64" xfId="3" applyFont="1" applyFill="1" applyBorder="1"/>
    <xf numFmtId="0" fontId="23" fillId="7" borderId="65" xfId="3" applyFont="1" applyFill="1" applyBorder="1"/>
    <xf numFmtId="14" fontId="23" fillId="7" borderId="58" xfId="3" applyNumberFormat="1" applyFont="1" applyFill="1" applyBorder="1" applyAlignment="1">
      <alignment horizontal="center"/>
    </xf>
    <xf numFmtId="14" fontId="23" fillId="7" borderId="59" xfId="3" applyNumberFormat="1" applyFont="1" applyFill="1" applyBorder="1" applyAlignment="1">
      <alignment horizontal="center"/>
    </xf>
    <xf numFmtId="14" fontId="23" fillId="7" borderId="7" xfId="3" applyNumberFormat="1" applyFont="1" applyFill="1" applyBorder="1" applyAlignment="1">
      <alignment horizontal="center"/>
    </xf>
    <xf numFmtId="14" fontId="18" fillId="7" borderId="7" xfId="3" applyNumberFormat="1" applyFont="1" applyFill="1" applyBorder="1" applyAlignment="1">
      <alignment horizontal="center"/>
    </xf>
    <xf numFmtId="0" fontId="23" fillId="4" borderId="48" xfId="3" applyFont="1" applyFill="1" applyBorder="1"/>
    <xf numFmtId="0" fontId="23" fillId="4" borderId="66" xfId="3" applyFont="1" applyFill="1" applyBorder="1"/>
    <xf numFmtId="44" fontId="24" fillId="5" borderId="5" xfId="4" applyFont="1" applyFill="1" applyBorder="1"/>
    <xf numFmtId="44" fontId="24" fillId="5" borderId="67" xfId="4" applyFont="1" applyFill="1" applyBorder="1"/>
    <xf numFmtId="44" fontId="23" fillId="5" borderId="5" xfId="2" applyNumberFormat="1" applyFont="1" applyFill="1" applyBorder="1"/>
    <xf numFmtId="0" fontId="23" fillId="4" borderId="50" xfId="3" applyFont="1" applyFill="1" applyBorder="1"/>
    <xf numFmtId="0" fontId="23" fillId="4" borderId="68" xfId="3" applyFont="1" applyFill="1" applyBorder="1"/>
    <xf numFmtId="164" fontId="24" fillId="5" borderId="5" xfId="4" applyNumberFormat="1" applyFont="1" applyFill="1" applyBorder="1"/>
    <xf numFmtId="164" fontId="24" fillId="5" borderId="67" xfId="4" applyNumberFormat="1" applyFont="1" applyFill="1" applyBorder="1"/>
    <xf numFmtId="164" fontId="23" fillId="5" borderId="5" xfId="2" applyNumberFormat="1" applyFont="1" applyFill="1" applyBorder="1"/>
    <xf numFmtId="0" fontId="25" fillId="7" borderId="1" xfId="0" applyFont="1" applyFill="1" applyBorder="1"/>
    <xf numFmtId="0" fontId="25" fillId="7" borderId="2" xfId="0" applyFont="1" applyFill="1" applyBorder="1"/>
    <xf numFmtId="0" fontId="23" fillId="4" borderId="14" xfId="3" applyFont="1" applyFill="1" applyBorder="1"/>
    <xf numFmtId="0" fontId="23" fillId="4" borderId="44" xfId="3" applyFont="1" applyFill="1" applyBorder="1"/>
    <xf numFmtId="0" fontId="26" fillId="4" borderId="43" xfId="3" applyFont="1" applyFill="1" applyBorder="1"/>
    <xf numFmtId="0" fontId="18" fillId="4" borderId="15" xfId="3" applyFont="1" applyFill="1" applyBorder="1"/>
    <xf numFmtId="164" fontId="24" fillId="5" borderId="3" xfId="4" applyNumberFormat="1" applyFont="1" applyFill="1" applyBorder="1"/>
    <xf numFmtId="0" fontId="24" fillId="4" borderId="1" xfId="3" applyFont="1" applyFill="1" applyBorder="1"/>
    <xf numFmtId="0" fontId="23" fillId="4" borderId="2" xfId="3" applyFont="1" applyFill="1" applyBorder="1"/>
    <xf numFmtId="0" fontId="23" fillId="4" borderId="3" xfId="3" applyFont="1" applyFill="1" applyBorder="1"/>
    <xf numFmtId="164" fontId="23" fillId="5" borderId="5" xfId="4" applyNumberFormat="1" applyFont="1" applyFill="1" applyBorder="1"/>
    <xf numFmtId="164" fontId="23" fillId="5" borderId="69" xfId="4" applyNumberFormat="1" applyFont="1" applyFill="1" applyBorder="1"/>
    <xf numFmtId="164" fontId="23" fillId="5" borderId="7" xfId="4" applyNumberFormat="1" applyFont="1" applyFill="1" applyBorder="1"/>
    <xf numFmtId="0" fontId="18" fillId="0" borderId="0" xfId="3" applyFont="1" applyBorder="1"/>
    <xf numFmtId="0" fontId="22" fillId="12" borderId="1" xfId="3" applyFont="1" applyFill="1" applyBorder="1"/>
    <xf numFmtId="0" fontId="22" fillId="12" borderId="2" xfId="3" applyFont="1" applyFill="1" applyBorder="1"/>
    <xf numFmtId="0" fontId="27" fillId="2" borderId="2" xfId="0" applyFont="1" applyFill="1" applyBorder="1"/>
    <xf numFmtId="0" fontId="27" fillId="2" borderId="3" xfId="0" applyFont="1" applyFill="1" applyBorder="1"/>
    <xf numFmtId="0" fontId="23" fillId="7" borderId="2" xfId="3" applyFont="1" applyFill="1" applyBorder="1"/>
    <xf numFmtId="0" fontId="18" fillId="4" borderId="0" xfId="3" applyFont="1" applyFill="1" applyBorder="1"/>
    <xf numFmtId="14" fontId="18" fillId="7" borderId="14" xfId="3" applyNumberFormat="1" applyFont="1" applyFill="1" applyBorder="1" applyAlignment="1">
      <alignment horizontal="center"/>
    </xf>
    <xf numFmtId="14" fontId="21" fillId="7" borderId="14" xfId="0" applyNumberFormat="1" applyFont="1" applyFill="1" applyBorder="1"/>
    <xf numFmtId="14" fontId="21" fillId="7" borderId="14" xfId="0" applyNumberFormat="1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/>
    </xf>
    <xf numFmtId="0" fontId="18" fillId="4" borderId="63" xfId="3" applyFont="1" applyFill="1" applyBorder="1"/>
    <xf numFmtId="0" fontId="18" fillId="4" borderId="64" xfId="3" applyFont="1" applyFill="1" applyBorder="1"/>
    <xf numFmtId="0" fontId="18" fillId="4" borderId="65" xfId="3" applyFont="1" applyFill="1" applyBorder="1"/>
    <xf numFmtId="0" fontId="18" fillId="7" borderId="58" xfId="3" applyFont="1" applyFill="1" applyBorder="1" applyAlignment="1">
      <alignment horizontal="center"/>
    </xf>
    <xf numFmtId="0" fontId="18" fillId="7" borderId="57" xfId="3" applyFont="1" applyFill="1" applyBorder="1" applyAlignment="1">
      <alignment horizontal="center"/>
    </xf>
    <xf numFmtId="0" fontId="18" fillId="7" borderId="12" xfId="3" applyFont="1" applyFill="1" applyBorder="1" applyAlignment="1">
      <alignment horizontal="center"/>
    </xf>
    <xf numFmtId="0" fontId="18" fillId="7" borderId="70" xfId="3" applyFont="1" applyFill="1" applyBorder="1" applyAlignment="1">
      <alignment horizontal="center"/>
    </xf>
    <xf numFmtId="0" fontId="18" fillId="7" borderId="71" xfId="3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18" fillId="4" borderId="72" xfId="3" applyFont="1" applyFill="1" applyBorder="1"/>
    <xf numFmtId="0" fontId="18" fillId="4" borderId="73" xfId="3" applyFont="1" applyFill="1" applyBorder="1"/>
    <xf numFmtId="167" fontId="26" fillId="5" borderId="5" xfId="3" applyNumberFormat="1" applyFont="1" applyFill="1" applyBorder="1"/>
    <xf numFmtId="0" fontId="26" fillId="5" borderId="5" xfId="3" applyFont="1" applyFill="1" applyBorder="1"/>
    <xf numFmtId="167" fontId="26" fillId="5" borderId="74" xfId="3" applyNumberFormat="1" applyFont="1" applyFill="1" applyBorder="1"/>
    <xf numFmtId="167" fontId="26" fillId="5" borderId="5" xfId="2" applyNumberFormat="1" applyFont="1" applyFill="1" applyBorder="1"/>
    <xf numFmtId="167" fontId="8" fillId="5" borderId="5" xfId="0" applyNumberFormat="1" applyFont="1" applyFill="1" applyBorder="1"/>
    <xf numFmtId="167" fontId="21" fillId="5" borderId="5" xfId="0" applyNumberFormat="1" applyFont="1" applyFill="1" applyBorder="1"/>
    <xf numFmtId="0" fontId="21" fillId="5" borderId="5" xfId="0" applyFont="1" applyFill="1" applyBorder="1"/>
    <xf numFmtId="0" fontId="26" fillId="5" borderId="0" xfId="3" applyFont="1" applyFill="1" applyBorder="1"/>
    <xf numFmtId="167" fontId="26" fillId="5" borderId="0" xfId="3" applyNumberFormat="1" applyFont="1" applyFill="1" applyBorder="1"/>
    <xf numFmtId="0" fontId="21" fillId="5" borderId="0" xfId="0" applyFont="1" applyFill="1" applyBorder="1"/>
    <xf numFmtId="0" fontId="18" fillId="4" borderId="14" xfId="3" applyFont="1" applyFill="1" applyBorder="1"/>
    <xf numFmtId="0" fontId="18" fillId="4" borderId="44" xfId="3" applyFont="1" applyFill="1" applyBorder="1"/>
    <xf numFmtId="167" fontId="26" fillId="4" borderId="5" xfId="3" applyNumberFormat="1" applyFont="1" applyFill="1" applyBorder="1"/>
    <xf numFmtId="167" fontId="26" fillId="5" borderId="0" xfId="2" applyNumberFormat="1" applyFont="1" applyFill="1" applyBorder="1"/>
    <xf numFmtId="167" fontId="8" fillId="5" borderId="0" xfId="0" applyNumberFormat="1" applyFont="1" applyFill="1" applyBorder="1"/>
    <xf numFmtId="167" fontId="21" fillId="5" borderId="0" xfId="0" applyNumberFormat="1" applyFont="1" applyFill="1" applyBorder="1"/>
    <xf numFmtId="0" fontId="30" fillId="0" borderId="0" xfId="0" applyFont="1"/>
    <xf numFmtId="0" fontId="29" fillId="18" borderId="76" xfId="0" applyFont="1" applyFill="1" applyBorder="1" applyAlignment="1">
      <alignment horizontal="center" vertical="center"/>
    </xf>
    <xf numFmtId="0" fontId="32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18" borderId="79" xfId="0" applyFont="1" applyFill="1" applyBorder="1" applyAlignment="1">
      <alignment horizontal="center" vertical="center" wrapText="1"/>
    </xf>
    <xf numFmtId="0" fontId="33" fillId="19" borderId="80" xfId="0" applyFont="1" applyFill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/>
    </xf>
    <xf numFmtId="0" fontId="35" fillId="0" borderId="82" xfId="0" applyFont="1" applyBorder="1" applyAlignment="1">
      <alignment vertical="center"/>
    </xf>
    <xf numFmtId="44" fontId="36" fillId="18" borderId="0" xfId="1" applyFont="1" applyFill="1" applyBorder="1" applyAlignment="1">
      <alignment horizontal="right" vertical="center"/>
    </xf>
    <xf numFmtId="44" fontId="36" fillId="0" borderId="4" xfId="1" applyFont="1" applyBorder="1" applyAlignment="1">
      <alignment horizontal="right" vertical="center"/>
    </xf>
    <xf numFmtId="0" fontId="35" fillId="0" borderId="82" xfId="0" applyFont="1" applyBorder="1" applyAlignment="1">
      <alignment vertical="center" wrapText="1"/>
    </xf>
    <xf numFmtId="44" fontId="36" fillId="0" borderId="11" xfId="1" applyFont="1" applyBorder="1" applyAlignment="1">
      <alignment horizontal="right" vertical="center"/>
    </xf>
    <xf numFmtId="0" fontId="37" fillId="0" borderId="82" xfId="0" applyFont="1" applyBorder="1" applyAlignment="1">
      <alignment vertical="center"/>
    </xf>
    <xf numFmtId="44" fontId="36" fillId="0" borderId="7" xfId="1" applyFont="1" applyBorder="1" applyAlignment="1">
      <alignment horizontal="right" vertical="center"/>
    </xf>
    <xf numFmtId="0" fontId="36" fillId="0" borderId="82" xfId="0" applyFont="1" applyBorder="1" applyAlignment="1">
      <alignment horizontal="center" vertical="center" wrapText="1"/>
    </xf>
    <xf numFmtId="44" fontId="36" fillId="0" borderId="3" xfId="1" applyFont="1" applyBorder="1" applyAlignment="1">
      <alignment horizontal="right" vertical="center"/>
    </xf>
    <xf numFmtId="44" fontId="36" fillId="0" borderId="5" xfId="1" applyFont="1" applyBorder="1" applyAlignment="1">
      <alignment horizontal="right" vertical="center"/>
    </xf>
    <xf numFmtId="44" fontId="38" fillId="0" borderId="0" xfId="1" applyFont="1" applyBorder="1"/>
    <xf numFmtId="0" fontId="30" fillId="0" borderId="0" xfId="0" applyFont="1" applyAlignment="1">
      <alignment wrapText="1"/>
    </xf>
    <xf numFmtId="0" fontId="28" fillId="2" borderId="7" xfId="0" applyFont="1" applyFill="1" applyBorder="1" applyAlignment="1">
      <alignment vertical="center"/>
    </xf>
    <xf numFmtId="0" fontId="28" fillId="2" borderId="5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36" fillId="2" borderId="5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center"/>
    </xf>
    <xf numFmtId="164" fontId="2" fillId="0" borderId="13" xfId="1" applyNumberFormat="1" applyFont="1" applyBorder="1"/>
    <xf numFmtId="165" fontId="0" fillId="0" borderId="5" xfId="0" applyNumberFormat="1" applyBorder="1"/>
    <xf numFmtId="164" fontId="2" fillId="0" borderId="10" xfId="1" applyNumberFormat="1" applyFont="1" applyBorder="1"/>
    <xf numFmtId="164" fontId="2" fillId="0" borderId="83" xfId="1" applyNumberFormat="1" applyFont="1" applyBorder="1"/>
    <xf numFmtId="164" fontId="2" fillId="0" borderId="84" xfId="1" applyNumberFormat="1" applyFont="1" applyBorder="1"/>
    <xf numFmtId="164" fontId="2" fillId="0" borderId="3" xfId="1" applyNumberFormat="1" applyFont="1" applyBorder="1"/>
    <xf numFmtId="164" fontId="2" fillId="0" borderId="85" xfId="1" applyNumberFormat="1" applyFont="1" applyBorder="1"/>
    <xf numFmtId="166" fontId="0" fillId="8" borderId="5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1" fontId="0" fillId="0" borderId="0" xfId="0" applyNumberFormat="1"/>
    <xf numFmtId="0" fontId="2" fillId="16" borderId="24" xfId="0" applyFont="1" applyFill="1" applyBorder="1"/>
    <xf numFmtId="0" fontId="2" fillId="21" borderId="86" xfId="0" applyFont="1" applyFill="1" applyBorder="1" applyAlignment="1">
      <alignment horizontal="center" wrapText="1"/>
    </xf>
    <xf numFmtId="0" fontId="2" fillId="22" borderId="86" xfId="0" applyFont="1" applyFill="1" applyBorder="1" applyAlignment="1">
      <alignment horizontal="center" wrapText="1"/>
    </xf>
    <xf numFmtId="3" fontId="2" fillId="0" borderId="0" xfId="0" applyNumberFormat="1" applyFont="1"/>
    <xf numFmtId="168" fontId="2" fillId="0" borderId="0" xfId="0" applyNumberFormat="1" applyFont="1"/>
    <xf numFmtId="0" fontId="2" fillId="16" borderId="86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20" borderId="86" xfId="0" applyFont="1" applyFill="1" applyBorder="1" applyAlignment="1">
      <alignment horizontal="center" vertical="center" wrapText="1"/>
    </xf>
    <xf numFmtId="0" fontId="2" fillId="20" borderId="98" xfId="0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1" fontId="2" fillId="0" borderId="0" xfId="0" applyNumberFormat="1" applyFont="1" applyBorder="1"/>
    <xf numFmtId="0" fontId="2" fillId="15" borderId="20" xfId="0" applyFont="1" applyFill="1" applyBorder="1" applyAlignment="1"/>
    <xf numFmtId="0" fontId="2" fillId="15" borderId="99" xfId="0" applyFont="1" applyFill="1" applyBorder="1" applyAlignment="1"/>
    <xf numFmtId="0" fontId="2" fillId="10" borderId="99" xfId="0" applyFont="1" applyFill="1" applyBorder="1" applyAlignment="1"/>
    <xf numFmtId="0" fontId="2" fillId="10" borderId="101" xfId="0" applyFont="1" applyFill="1" applyBorder="1" applyAlignment="1"/>
    <xf numFmtId="0" fontId="2" fillId="24" borderId="90" xfId="0" applyFont="1" applyFill="1" applyBorder="1" applyAlignment="1">
      <alignment horizontal="center"/>
    </xf>
    <xf numFmtId="0" fontId="2" fillId="24" borderId="93" xfId="0" applyFont="1" applyFill="1" applyBorder="1" applyAlignment="1">
      <alignment horizontal="center"/>
    </xf>
    <xf numFmtId="0" fontId="2" fillId="24" borderId="87" xfId="0" applyFont="1" applyFill="1" applyBorder="1" applyAlignment="1">
      <alignment horizontal="center"/>
    </xf>
    <xf numFmtId="0" fontId="2" fillId="24" borderId="91" xfId="0" applyFont="1" applyFill="1" applyBorder="1" applyAlignment="1">
      <alignment horizontal="center"/>
    </xf>
    <xf numFmtId="0" fontId="2" fillId="24" borderId="94" xfId="0" applyFont="1" applyFill="1" applyBorder="1" applyAlignment="1">
      <alignment horizontal="center"/>
    </xf>
    <xf numFmtId="0" fontId="2" fillId="24" borderId="5" xfId="0" applyFont="1" applyFill="1" applyBorder="1" applyAlignment="1">
      <alignment horizontal="center"/>
    </xf>
    <xf numFmtId="0" fontId="2" fillId="24" borderId="86" xfId="0" applyFont="1" applyFill="1" applyBorder="1" applyAlignment="1">
      <alignment horizontal="center"/>
    </xf>
    <xf numFmtId="0" fontId="2" fillId="24" borderId="89" xfId="0" applyFont="1" applyFill="1" applyBorder="1" applyAlignment="1">
      <alignment horizontal="center"/>
    </xf>
    <xf numFmtId="0" fontId="2" fillId="24" borderId="92" xfId="0" applyFont="1" applyFill="1" applyBorder="1" applyAlignment="1">
      <alignment horizontal="center"/>
    </xf>
    <xf numFmtId="0" fontId="2" fillId="16" borderId="95" xfId="0" applyFont="1" applyFill="1" applyBorder="1"/>
    <xf numFmtId="0" fontId="2" fillId="24" borderId="5" xfId="0" applyFont="1" applyFill="1" applyBorder="1"/>
    <xf numFmtId="0" fontId="2" fillId="16" borderId="5" xfId="0" applyFont="1" applyFill="1" applyBorder="1" applyAlignment="1">
      <alignment horizontal="center" vertical="center"/>
    </xf>
    <xf numFmtId="0" fontId="2" fillId="24" borderId="103" xfId="0" applyFont="1" applyFill="1" applyBorder="1" applyAlignment="1">
      <alignment horizontal="center"/>
    </xf>
    <xf numFmtId="0" fontId="2" fillId="24" borderId="5" xfId="0" applyFont="1" applyFill="1" applyBorder="1" applyAlignment="1">
      <alignment horizontal="center" vertical="center"/>
    </xf>
    <xf numFmtId="14" fontId="2" fillId="16" borderId="104" xfId="0" applyNumberFormat="1" applyFont="1" applyFill="1" applyBorder="1" applyAlignment="1">
      <alignment horizontal="center" vertical="center" wrapText="1"/>
    </xf>
    <xf numFmtId="14" fontId="2" fillId="23" borderId="5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/>
    <xf numFmtId="4" fontId="2" fillId="24" borderId="18" xfId="0" applyNumberFormat="1" applyFont="1" applyFill="1" applyBorder="1"/>
    <xf numFmtId="3" fontId="2" fillId="24" borderId="18" xfId="0" applyNumberFormat="1" applyFont="1" applyFill="1" applyBorder="1"/>
    <xf numFmtId="1" fontId="2" fillId="24" borderId="18" xfId="0" applyNumberFormat="1" applyFont="1" applyFill="1" applyBorder="1"/>
    <xf numFmtId="168" fontId="2" fillId="24" borderId="18" xfId="0" applyNumberFormat="1" applyFont="1" applyFill="1" applyBorder="1"/>
    <xf numFmtId="168" fontId="2" fillId="24" borderId="21" xfId="0" applyNumberFormat="1" applyFont="1" applyFill="1" applyBorder="1"/>
    <xf numFmtId="4" fontId="2" fillId="24" borderId="99" xfId="0" applyNumberFormat="1" applyFont="1" applyFill="1" applyBorder="1"/>
    <xf numFmtId="4" fontId="2" fillId="24" borderId="88" xfId="0" applyNumberFormat="1" applyFont="1" applyFill="1" applyBorder="1"/>
    <xf numFmtId="3" fontId="2" fillId="24" borderId="88" xfId="0" applyNumberFormat="1" applyFont="1" applyFill="1" applyBorder="1"/>
    <xf numFmtId="1" fontId="2" fillId="24" borderId="88" xfId="0" applyNumberFormat="1" applyFont="1" applyFill="1" applyBorder="1"/>
    <xf numFmtId="168" fontId="2" fillId="24" borderId="88" xfId="0" applyNumberFormat="1" applyFont="1" applyFill="1" applyBorder="1"/>
    <xf numFmtId="168" fontId="2" fillId="24" borderId="100" xfId="0" applyNumberFormat="1" applyFont="1" applyFill="1" applyBorder="1"/>
    <xf numFmtId="4" fontId="2" fillId="24" borderId="101" xfId="0" applyNumberFormat="1" applyFont="1" applyFill="1" applyBorder="1"/>
    <xf numFmtId="4" fontId="2" fillId="24" borderId="105" xfId="0" applyNumberFormat="1" applyFont="1" applyFill="1" applyBorder="1"/>
    <xf numFmtId="3" fontId="2" fillId="24" borderId="105" xfId="0" applyNumberFormat="1" applyFont="1" applyFill="1" applyBorder="1"/>
    <xf numFmtId="1" fontId="2" fillId="24" borderId="105" xfId="0" applyNumberFormat="1" applyFont="1" applyFill="1" applyBorder="1"/>
    <xf numFmtId="168" fontId="2" fillId="24" borderId="105" xfId="0" applyNumberFormat="1" applyFont="1" applyFill="1" applyBorder="1"/>
    <xf numFmtId="168" fontId="2" fillId="24" borderId="102" xfId="0" applyNumberFormat="1" applyFont="1" applyFill="1" applyBorder="1"/>
    <xf numFmtId="3" fontId="0" fillId="0" borderId="0" xfId="0" applyNumberFormat="1"/>
    <xf numFmtId="0" fontId="40" fillId="0" borderId="0" xfId="0" applyFont="1" applyBorder="1"/>
    <xf numFmtId="0" fontId="41" fillId="21" borderId="58" xfId="0" applyFont="1" applyFill="1" applyBorder="1" applyAlignment="1">
      <alignment horizontal="center"/>
    </xf>
    <xf numFmtId="0" fontId="40" fillId="21" borderId="109" xfId="0" applyFont="1" applyFill="1" applyBorder="1" applyAlignment="1">
      <alignment horizontal="center"/>
    </xf>
    <xf numFmtId="4" fontId="42" fillId="21" borderId="70" xfId="0" applyNumberFormat="1" applyFont="1" applyFill="1" applyBorder="1" applyAlignment="1">
      <alignment horizontal="center"/>
    </xf>
    <xf numFmtId="0" fontId="42" fillId="21" borderId="0" xfId="0" applyFont="1" applyFill="1"/>
    <xf numFmtId="0" fontId="40" fillId="21" borderId="58" xfId="0" applyFont="1" applyFill="1" applyBorder="1" applyAlignment="1">
      <alignment horizontal="center"/>
    </xf>
    <xf numFmtId="0" fontId="44" fillId="21" borderId="58" xfId="0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42" fillId="21" borderId="58" xfId="0" applyFont="1" applyFill="1" applyBorder="1" applyAlignment="1">
      <alignment horizontal="center"/>
    </xf>
    <xf numFmtId="0" fontId="41" fillId="21" borderId="70" xfId="0" applyFont="1" applyFill="1" applyBorder="1" applyAlignment="1">
      <alignment horizontal="center"/>
    </xf>
    <xf numFmtId="164" fontId="46" fillId="21" borderId="9" xfId="1" applyNumberFormat="1" applyFont="1" applyFill="1" applyBorder="1" applyAlignment="1">
      <alignment horizontal="center" vertical="center"/>
    </xf>
    <xf numFmtId="164" fontId="46" fillId="21" borderId="122" xfId="1" applyNumberFormat="1" applyFont="1" applyFill="1" applyBorder="1" applyAlignment="1">
      <alignment horizontal="center" vertical="center"/>
    </xf>
    <xf numFmtId="164" fontId="46" fillId="21" borderId="123" xfId="1" applyNumberFormat="1" applyFont="1" applyFill="1" applyBorder="1" applyAlignment="1">
      <alignment horizontal="center" vertical="center"/>
    </xf>
    <xf numFmtId="164" fontId="46" fillId="21" borderId="124" xfId="1" applyNumberFormat="1" applyFont="1" applyFill="1" applyBorder="1" applyAlignment="1">
      <alignment horizontal="center" vertical="center"/>
    </xf>
    <xf numFmtId="164" fontId="45" fillId="21" borderId="9" xfId="1" applyNumberFormat="1" applyFont="1" applyFill="1" applyBorder="1" applyAlignment="1">
      <alignment horizontal="center" vertical="center"/>
    </xf>
    <xf numFmtId="164" fontId="45" fillId="21" borderId="122" xfId="1" applyNumberFormat="1" applyFont="1" applyFill="1" applyBorder="1" applyAlignment="1">
      <alignment horizontal="center" vertical="center"/>
    </xf>
    <xf numFmtId="164" fontId="45" fillId="21" borderId="123" xfId="1" applyNumberFormat="1" applyFont="1" applyFill="1" applyBorder="1" applyAlignment="1">
      <alignment horizontal="center" vertical="center"/>
    </xf>
    <xf numFmtId="0" fontId="47" fillId="25" borderId="58" xfId="0" applyFont="1" applyFill="1" applyBorder="1" applyAlignment="1">
      <alignment horizontal="center" vertical="center" wrapText="1"/>
    </xf>
    <xf numFmtId="164" fontId="45" fillId="10" borderId="7" xfId="1" applyNumberFormat="1" applyFont="1" applyFill="1" applyBorder="1" applyAlignment="1">
      <alignment horizontal="center" vertical="center"/>
    </xf>
    <xf numFmtId="0" fontId="47" fillId="21" borderId="70" xfId="0" applyFont="1" applyFill="1" applyBorder="1" applyAlignment="1">
      <alignment horizontal="center"/>
    </xf>
    <xf numFmtId="0" fontId="47" fillId="21" borderId="58" xfId="0" applyFont="1" applyFill="1" applyBorder="1" applyAlignment="1">
      <alignment horizontal="center"/>
    </xf>
    <xf numFmtId="164" fontId="45" fillId="16" borderId="5" xfId="1" applyNumberFormat="1" applyFont="1" applyFill="1" applyBorder="1" applyAlignment="1">
      <alignment horizontal="center" vertical="center"/>
    </xf>
    <xf numFmtId="164" fontId="45" fillId="10" borderId="5" xfId="1" applyNumberFormat="1" applyFont="1" applyFill="1" applyBorder="1" applyAlignment="1">
      <alignment horizontal="center" vertical="center"/>
    </xf>
    <xf numFmtId="164" fontId="45" fillId="16" borderId="125" xfId="1" applyNumberFormat="1" applyFont="1" applyFill="1" applyBorder="1" applyAlignment="1">
      <alignment horizontal="center" vertical="center"/>
    </xf>
    <xf numFmtId="164" fontId="45" fillId="16" borderId="126" xfId="1" applyNumberFormat="1" applyFont="1" applyFill="1" applyBorder="1" applyAlignment="1">
      <alignment horizontal="center" vertical="center"/>
    </xf>
    <xf numFmtId="164" fontId="45" fillId="16" borderId="15" xfId="1" applyNumberFormat="1" applyFont="1" applyFill="1" applyBorder="1" applyAlignment="1">
      <alignment horizontal="center" vertical="center"/>
    </xf>
    <xf numFmtId="0" fontId="49" fillId="21" borderId="121" xfId="0" applyFont="1" applyFill="1" applyBorder="1" applyAlignment="1">
      <alignment horizontal="center"/>
    </xf>
    <xf numFmtId="0" fontId="49" fillId="21" borderId="107" xfId="0" applyFont="1" applyFill="1" applyBorder="1" applyAlignment="1">
      <alignment horizontal="center"/>
    </xf>
    <xf numFmtId="0" fontId="49" fillId="21" borderId="108" xfId="0" applyFont="1" applyFill="1" applyBorder="1" applyAlignment="1">
      <alignment horizontal="center"/>
    </xf>
    <xf numFmtId="0" fontId="49" fillId="21" borderId="106" xfId="0" applyFont="1" applyFill="1" applyBorder="1" applyAlignment="1">
      <alignment horizontal="center"/>
    </xf>
    <xf numFmtId="0" fontId="49" fillId="21" borderId="114" xfId="0" applyFont="1" applyFill="1" applyBorder="1" applyAlignment="1">
      <alignment horizontal="center"/>
    </xf>
    <xf numFmtId="0" fontId="49" fillId="21" borderId="112" xfId="0" applyFont="1" applyFill="1" applyBorder="1" applyAlignment="1">
      <alignment horizontal="center"/>
    </xf>
    <xf numFmtId="0" fontId="49" fillId="21" borderId="113" xfId="0" applyFont="1" applyFill="1" applyBorder="1" applyAlignment="1">
      <alignment horizontal="center"/>
    </xf>
    <xf numFmtId="0" fontId="49" fillId="21" borderId="120" xfId="0" applyFont="1" applyFill="1" applyBorder="1" applyAlignment="1">
      <alignment horizontal="center"/>
    </xf>
    <xf numFmtId="0" fontId="49" fillId="21" borderId="119" xfId="0" applyFont="1" applyFill="1" applyBorder="1" applyAlignment="1">
      <alignment horizontal="center"/>
    </xf>
    <xf numFmtId="0" fontId="49" fillId="21" borderId="110" xfId="0" applyFont="1" applyFill="1" applyBorder="1" applyAlignment="1">
      <alignment horizontal="center"/>
    </xf>
    <xf numFmtId="0" fontId="49" fillId="21" borderId="111" xfId="0" applyFont="1" applyFill="1" applyBorder="1" applyAlignment="1">
      <alignment horizontal="center"/>
    </xf>
    <xf numFmtId="4" fontId="49" fillId="21" borderId="66" xfId="0" applyNumberFormat="1" applyFont="1" applyFill="1" applyBorder="1" applyAlignment="1">
      <alignment horizontal="center"/>
    </xf>
    <xf numFmtId="0" fontId="49" fillId="21" borderId="66" xfId="0" applyFont="1" applyFill="1" applyBorder="1" applyAlignment="1">
      <alignment horizontal="center"/>
    </xf>
    <xf numFmtId="0" fontId="49" fillId="21" borderId="64" xfId="0" applyFont="1" applyFill="1" applyBorder="1" applyAlignment="1">
      <alignment horizontal="center"/>
    </xf>
    <xf numFmtId="0" fontId="49" fillId="21" borderId="0" xfId="0" applyFont="1" applyFill="1" applyBorder="1" applyAlignment="1">
      <alignment horizontal="center"/>
    </xf>
    <xf numFmtId="0" fontId="43" fillId="26" borderId="7" xfId="0" applyFont="1" applyFill="1" applyBorder="1" applyAlignment="1">
      <alignment wrapText="1"/>
    </xf>
    <xf numFmtId="0" fontId="43" fillId="26" borderId="7" xfId="0" applyFont="1" applyFill="1" applyBorder="1" applyAlignment="1">
      <alignment horizontal="center" wrapText="1"/>
    </xf>
    <xf numFmtId="0" fontId="43" fillId="26" borderId="57" xfId="0" applyFont="1" applyFill="1" applyBorder="1" applyAlignment="1">
      <alignment horizontal="center" wrapText="1"/>
    </xf>
    <xf numFmtId="168" fontId="2" fillId="10" borderId="88" xfId="0" applyNumberFormat="1" applyFont="1" applyFill="1" applyBorder="1"/>
    <xf numFmtId="17" fontId="2" fillId="21" borderId="97" xfId="0" applyNumberFormat="1" applyFont="1" applyFill="1" applyBorder="1" applyAlignment="1">
      <alignment horizontal="center" wrapText="1"/>
    </xf>
    <xf numFmtId="3" fontId="2" fillId="7" borderId="88" xfId="0" applyNumberFormat="1" applyFont="1" applyFill="1" applyBorder="1"/>
    <xf numFmtId="1" fontId="2" fillId="7" borderId="88" xfId="0" applyNumberFormat="1" applyFont="1" applyFill="1" applyBorder="1"/>
    <xf numFmtId="4" fontId="2" fillId="20" borderId="88" xfId="0" applyNumberFormat="1" applyFont="1" applyFill="1" applyBorder="1"/>
    <xf numFmtId="4" fontId="2" fillId="16" borderId="88" xfId="0" applyNumberFormat="1" applyFont="1" applyFill="1" applyBorder="1"/>
    <xf numFmtId="4" fontId="2" fillId="3" borderId="88" xfId="0" applyNumberFormat="1" applyFont="1" applyFill="1" applyBorder="1"/>
    <xf numFmtId="4" fontId="2" fillId="23" borderId="92" xfId="0" applyNumberFormat="1" applyFont="1" applyFill="1" applyBorder="1"/>
    <xf numFmtId="4" fontId="2" fillId="23" borderId="88" xfId="0" applyNumberFormat="1" applyFont="1" applyFill="1" applyBorder="1"/>
    <xf numFmtId="0" fontId="2" fillId="15" borderId="21" xfId="0" applyFont="1" applyFill="1" applyBorder="1" applyAlignment="1"/>
    <xf numFmtId="0" fontId="2" fillId="15" borderId="100" xfId="0" applyFont="1" applyFill="1" applyBorder="1" applyAlignment="1"/>
    <xf numFmtId="0" fontId="2" fillId="10" borderId="100" xfId="0" applyFont="1" applyFill="1" applyBorder="1" applyAlignment="1"/>
    <xf numFmtId="0" fontId="2" fillId="10" borderId="102" xfId="0" applyFont="1" applyFill="1" applyBorder="1" applyAlignment="1"/>
    <xf numFmtId="14" fontId="21" fillId="0" borderId="11" xfId="0" applyNumberFormat="1" applyFont="1" applyBorder="1" applyAlignment="1">
      <alignment horizontal="center"/>
    </xf>
    <xf numFmtId="164" fontId="21" fillId="0" borderId="4" xfId="4" applyNumberFormat="1" applyFont="1" applyBorder="1"/>
    <xf numFmtId="0" fontId="2" fillId="14" borderId="128" xfId="0" applyFont="1" applyFill="1" applyBorder="1"/>
    <xf numFmtId="0" fontId="2" fillId="14" borderId="129" xfId="0" applyFont="1" applyFill="1" applyBorder="1"/>
    <xf numFmtId="0" fontId="26" fillId="5" borderId="5" xfId="2" applyFont="1" applyFill="1" applyBorder="1"/>
    <xf numFmtId="0" fontId="0" fillId="0" borderId="0" xfId="0" applyBorder="1"/>
    <xf numFmtId="164" fontId="2" fillId="14" borderId="127" xfId="1" applyNumberFormat="1" applyFont="1" applyFill="1" applyBorder="1"/>
    <xf numFmtId="14" fontId="2" fillId="7" borderId="5" xfId="0" applyNumberFormat="1" applyFont="1" applyFill="1" applyBorder="1"/>
    <xf numFmtId="14" fontId="6" fillId="7" borderId="5" xfId="0" applyNumberFormat="1" applyFont="1" applyFill="1" applyBorder="1"/>
    <xf numFmtId="0" fontId="2" fillId="14" borderId="130" xfId="0" applyFont="1" applyFill="1" applyBorder="1"/>
    <xf numFmtId="0" fontId="2" fillId="14" borderId="131" xfId="0" applyFont="1" applyFill="1" applyBorder="1"/>
    <xf numFmtId="164" fontId="2" fillId="2" borderId="129" xfId="4" applyNumberFormat="1" applyFont="1" applyFill="1" applyBorder="1"/>
    <xf numFmtId="164" fontId="2" fillId="2" borderId="4" xfId="1" applyNumberFormat="1" applyFont="1" applyFill="1" applyBorder="1"/>
    <xf numFmtId="0" fontId="52" fillId="0" borderId="0" xfId="0" applyFont="1"/>
    <xf numFmtId="0" fontId="51" fillId="0" borderId="0" xfId="0" applyFont="1"/>
    <xf numFmtId="0" fontId="46" fillId="26" borderId="1" xfId="0" applyFont="1" applyFill="1" applyBorder="1" applyAlignment="1"/>
    <xf numFmtId="0" fontId="46" fillId="26" borderId="2" xfId="0" applyFont="1" applyFill="1" applyBorder="1" applyAlignment="1"/>
    <xf numFmtId="0" fontId="46" fillId="26" borderId="3" xfId="0" applyFont="1" applyFill="1" applyBorder="1" applyAlignment="1"/>
    <xf numFmtId="0" fontId="50" fillId="26" borderId="43" xfId="0" applyFont="1" applyFill="1" applyBorder="1" applyAlignment="1">
      <alignment horizontal="center" vertical="center"/>
    </xf>
    <xf numFmtId="0" fontId="50" fillId="26" borderId="15" xfId="0" applyFont="1" applyFill="1" applyBorder="1" applyAlignment="1">
      <alignment horizontal="center" vertical="center"/>
    </xf>
    <xf numFmtId="0" fontId="50" fillId="26" borderId="8" xfId="0" applyFont="1" applyFill="1" applyBorder="1" applyAlignment="1">
      <alignment horizontal="center" vertical="center"/>
    </xf>
    <xf numFmtId="0" fontId="50" fillId="26" borderId="14" xfId="0" applyFont="1" applyFill="1" applyBorder="1" applyAlignment="1">
      <alignment horizontal="center" vertical="center"/>
    </xf>
    <xf numFmtId="0" fontId="50" fillId="26" borderId="44" xfId="0" applyFont="1" applyFill="1" applyBorder="1" applyAlignment="1">
      <alignment horizontal="center" vertical="center"/>
    </xf>
    <xf numFmtId="0" fontId="50" fillId="26" borderId="6" xfId="0" applyFont="1" applyFill="1" applyBorder="1" applyAlignment="1">
      <alignment horizontal="center" vertical="center"/>
    </xf>
    <xf numFmtId="0" fontId="48" fillId="25" borderId="115" xfId="0" applyFont="1" applyFill="1" applyBorder="1" applyAlignment="1">
      <alignment horizontal="center" vertical="center"/>
    </xf>
    <xf numFmtId="0" fontId="41" fillId="25" borderId="115" xfId="0" applyFont="1" applyFill="1" applyBorder="1" applyAlignment="1">
      <alignment horizontal="center" vertical="center"/>
    </xf>
    <xf numFmtId="0" fontId="41" fillId="25" borderId="116" xfId="0" applyFont="1" applyFill="1" applyBorder="1" applyAlignment="1">
      <alignment horizontal="center" vertical="center"/>
    </xf>
    <xf numFmtId="0" fontId="41" fillId="25" borderId="117" xfId="0" applyFont="1" applyFill="1" applyBorder="1" applyAlignment="1">
      <alignment horizontal="center" vertical="center"/>
    </xf>
    <xf numFmtId="0" fontId="41" fillId="25" borderId="118" xfId="0" applyFont="1" applyFill="1" applyBorder="1" applyAlignment="1">
      <alignment horizontal="center" vertical="center"/>
    </xf>
    <xf numFmtId="0" fontId="6" fillId="26" borderId="1" xfId="0" applyFont="1" applyFill="1" applyBorder="1" applyAlignment="1"/>
    <xf numFmtId="0" fontId="6" fillId="26" borderId="2" xfId="0" applyFont="1" applyFill="1" applyBorder="1" applyAlignment="1"/>
    <xf numFmtId="0" fontId="6" fillId="26" borderId="3" xfId="0" applyFont="1" applyFill="1" applyBorder="1" applyAlignment="1"/>
    <xf numFmtId="0" fontId="2" fillId="24" borderId="86" xfId="0" applyFont="1" applyFill="1" applyBorder="1" applyAlignment="1">
      <alignment horizontal="center" vertical="center"/>
    </xf>
    <xf numFmtId="0" fontId="2" fillId="24" borderId="89" xfId="0" applyFont="1" applyFill="1" applyBorder="1" applyAlignment="1">
      <alignment horizontal="center" vertical="center"/>
    </xf>
    <xf numFmtId="0" fontId="2" fillId="24" borderId="9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 wrapText="1"/>
    </xf>
    <xf numFmtId="0" fontId="2" fillId="3" borderId="9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0" borderId="83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1" borderId="83" xfId="0" applyFont="1" applyFill="1" applyBorder="1" applyAlignment="1">
      <alignment horizontal="center" vertical="center" wrapText="1"/>
    </xf>
    <xf numFmtId="0" fontId="2" fillId="21" borderId="95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2" borderId="83" xfId="0" applyFont="1" applyFill="1" applyBorder="1" applyAlignment="1">
      <alignment horizontal="center" vertical="center"/>
    </xf>
    <xf numFmtId="0" fontId="2" fillId="22" borderId="95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0" fontId="31" fillId="17" borderId="75" xfId="0" applyFont="1" applyFill="1" applyBorder="1" applyAlignment="1">
      <alignment horizontal="center" vertical="center"/>
    </xf>
    <xf numFmtId="0" fontId="31" fillId="17" borderId="76" xfId="0" applyFont="1" applyFill="1" applyBorder="1" applyAlignment="1">
      <alignment horizontal="center" vertical="center"/>
    </xf>
    <xf numFmtId="0" fontId="28" fillId="19" borderId="75" xfId="0" applyFont="1" applyFill="1" applyBorder="1" applyAlignment="1">
      <alignment horizontal="center" vertical="center"/>
    </xf>
    <xf numFmtId="0" fontId="28" fillId="19" borderId="77" xfId="0" applyFont="1" applyFill="1" applyBorder="1" applyAlignment="1">
      <alignment horizontal="center" vertical="center"/>
    </xf>
    <xf numFmtId="0" fontId="28" fillId="19" borderId="76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</cellXfs>
  <cellStyles count="5">
    <cellStyle name="Excel Built-in Normal" xfId="2"/>
    <cellStyle name="Excel Built-in Normal 1" xfId="3"/>
    <cellStyle name="Moneda" xfId="1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>
      <selection activeCell="J8" sqref="J8"/>
    </sheetView>
  </sheetViews>
  <sheetFormatPr baseColWidth="10" defaultRowHeight="15" x14ac:dyDescent="0.25"/>
  <sheetData>
    <row r="1" spans="2:10" x14ac:dyDescent="0.25">
      <c r="E1" s="1"/>
      <c r="F1" s="1"/>
      <c r="G1" s="1"/>
    </row>
    <row r="2" spans="2:10" x14ac:dyDescent="0.25">
      <c r="E2" s="1"/>
      <c r="F2" s="1"/>
      <c r="G2" s="1"/>
    </row>
    <row r="3" spans="2:10" ht="26.25" x14ac:dyDescent="0.4">
      <c r="B3" s="2" t="s">
        <v>0</v>
      </c>
      <c r="C3" s="3"/>
      <c r="D3" s="3"/>
      <c r="E3" s="3"/>
      <c r="F3" s="4"/>
      <c r="G3" s="4"/>
      <c r="H3" s="4"/>
      <c r="I3" s="4"/>
    </row>
    <row r="4" spans="2:10" ht="26.25" x14ac:dyDescent="0.4">
      <c r="B4" s="2" t="s">
        <v>211</v>
      </c>
      <c r="C4" s="3"/>
      <c r="D4" s="3"/>
      <c r="E4" s="3"/>
      <c r="F4" s="4"/>
      <c r="G4" s="4"/>
      <c r="H4" s="4"/>
      <c r="I4" s="4"/>
    </row>
    <row r="5" spans="2:10" ht="15.75" thickBot="1" x14ac:dyDescent="0.3">
      <c r="E5" s="1"/>
      <c r="F5" s="1"/>
      <c r="G5" s="1"/>
    </row>
    <row r="6" spans="2:10" ht="15.75" thickBot="1" x14ac:dyDescent="0.3">
      <c r="E6" s="5" t="s">
        <v>1</v>
      </c>
      <c r="F6" s="6"/>
      <c r="G6" s="7"/>
      <c r="H6" s="8"/>
      <c r="I6" s="8"/>
      <c r="J6" s="9"/>
    </row>
    <row r="7" spans="2:10" ht="15.75" thickBot="1" x14ac:dyDescent="0.3">
      <c r="B7" s="10" t="s">
        <v>2</v>
      </c>
      <c r="C7" s="10" t="s">
        <v>3</v>
      </c>
      <c r="D7" s="11">
        <v>43191</v>
      </c>
      <c r="E7" s="12">
        <v>43525</v>
      </c>
      <c r="F7" s="12">
        <v>43556</v>
      </c>
      <c r="G7" s="13">
        <v>43647</v>
      </c>
      <c r="H7" s="13">
        <v>43739</v>
      </c>
      <c r="I7" s="13">
        <v>43770</v>
      </c>
      <c r="J7" s="13">
        <v>43800</v>
      </c>
    </row>
    <row r="8" spans="2:10" ht="15.75" thickBot="1" x14ac:dyDescent="0.3">
      <c r="B8" s="14"/>
      <c r="C8" s="14"/>
      <c r="D8" s="15"/>
      <c r="E8" s="16" t="s">
        <v>4</v>
      </c>
      <c r="F8" s="17">
        <v>0.15</v>
      </c>
      <c r="G8" s="18">
        <v>0.1</v>
      </c>
      <c r="H8" s="19">
        <v>0.09</v>
      </c>
      <c r="I8" s="334">
        <v>4.2000000000000003E-2</v>
      </c>
      <c r="J8" s="19">
        <v>0.09</v>
      </c>
    </row>
    <row r="9" spans="2:10" ht="15.75" thickBot="1" x14ac:dyDescent="0.3">
      <c r="B9" s="20"/>
      <c r="C9" s="21" t="s">
        <v>5</v>
      </c>
      <c r="D9" s="22">
        <v>19167</v>
      </c>
      <c r="E9" s="23">
        <v>26834</v>
      </c>
      <c r="F9" s="24">
        <v>29709</v>
      </c>
      <c r="G9" s="25">
        <v>32680</v>
      </c>
      <c r="H9" s="26">
        <v>35353</v>
      </c>
      <c r="I9" s="27">
        <v>36601</v>
      </c>
      <c r="J9" s="27">
        <v>39275</v>
      </c>
    </row>
    <row r="10" spans="2:10" ht="15.75" thickBot="1" x14ac:dyDescent="0.3">
      <c r="B10" s="28">
        <v>2</v>
      </c>
      <c r="C10" s="21" t="s">
        <v>6</v>
      </c>
      <c r="D10" s="22">
        <v>25876</v>
      </c>
      <c r="E10" s="23">
        <v>36226</v>
      </c>
      <c r="F10" s="24">
        <v>40107</v>
      </c>
      <c r="G10" s="25">
        <v>44118</v>
      </c>
      <c r="H10" s="26">
        <v>47727</v>
      </c>
      <c r="I10" s="27">
        <v>49412</v>
      </c>
      <c r="J10" s="27">
        <v>53021</v>
      </c>
    </row>
    <row r="11" spans="2:10" ht="15.75" thickBot="1" x14ac:dyDescent="0.3">
      <c r="B11" s="29"/>
      <c r="C11" s="21" t="s">
        <v>7</v>
      </c>
      <c r="D11" s="22">
        <v>23768</v>
      </c>
      <c r="E11" s="23">
        <v>33276</v>
      </c>
      <c r="F11" s="24">
        <v>36841</v>
      </c>
      <c r="G11" s="25">
        <v>40525</v>
      </c>
      <c r="H11" s="26">
        <v>43841</v>
      </c>
      <c r="I11" s="27">
        <v>45388</v>
      </c>
      <c r="J11" s="27">
        <v>48704</v>
      </c>
    </row>
    <row r="12" spans="2:10" ht="15.75" thickBot="1" x14ac:dyDescent="0.3">
      <c r="B12" s="20"/>
      <c r="C12" s="21" t="s">
        <v>5</v>
      </c>
      <c r="D12" s="22">
        <v>20506</v>
      </c>
      <c r="E12" s="23">
        <v>28708</v>
      </c>
      <c r="F12" s="24">
        <v>31784</v>
      </c>
      <c r="G12" s="25">
        <v>34962</v>
      </c>
      <c r="H12" s="26">
        <v>37822</v>
      </c>
      <c r="I12" s="27">
        <v>39157</v>
      </c>
      <c r="J12" s="27">
        <v>42018</v>
      </c>
    </row>
    <row r="13" spans="2:10" ht="15.75" thickBot="1" x14ac:dyDescent="0.3">
      <c r="B13" s="28">
        <v>3</v>
      </c>
      <c r="C13" s="30" t="s">
        <v>6</v>
      </c>
      <c r="D13" s="31">
        <v>27682</v>
      </c>
      <c r="E13" s="23">
        <v>38755</v>
      </c>
      <c r="F13" s="24">
        <v>42907</v>
      </c>
      <c r="G13" s="25">
        <v>47198</v>
      </c>
      <c r="H13" s="26">
        <v>51060</v>
      </c>
      <c r="I13" s="27">
        <v>52862</v>
      </c>
      <c r="J13" s="27">
        <v>56723</v>
      </c>
    </row>
    <row r="14" spans="2:10" ht="15.75" thickBot="1" x14ac:dyDescent="0.3">
      <c r="B14" s="29"/>
      <c r="C14" s="21" t="s">
        <v>7</v>
      </c>
      <c r="D14" s="22">
        <v>25425</v>
      </c>
      <c r="E14" s="23">
        <v>35595</v>
      </c>
      <c r="F14" s="24">
        <v>39409</v>
      </c>
      <c r="G14" s="25">
        <v>43350</v>
      </c>
      <c r="H14" s="26">
        <v>46897</v>
      </c>
      <c r="I14" s="27">
        <v>48552</v>
      </c>
      <c r="J14" s="27">
        <v>52099</v>
      </c>
    </row>
    <row r="15" spans="2:10" ht="15.75" thickBot="1" x14ac:dyDescent="0.3">
      <c r="B15" s="20"/>
      <c r="C15" s="21" t="s">
        <v>5</v>
      </c>
      <c r="D15" s="22">
        <v>22042</v>
      </c>
      <c r="E15" s="23">
        <v>30859</v>
      </c>
      <c r="F15" s="24">
        <v>34165</v>
      </c>
      <c r="G15" s="25">
        <v>37581</v>
      </c>
      <c r="H15" s="26">
        <v>40656</v>
      </c>
      <c r="I15" s="27">
        <v>42091</v>
      </c>
      <c r="J15" s="27">
        <v>45166</v>
      </c>
    </row>
    <row r="16" spans="2:10" ht="15.75" thickBot="1" x14ac:dyDescent="0.3">
      <c r="B16" s="28">
        <v>4</v>
      </c>
      <c r="C16" s="21" t="s">
        <v>6</v>
      </c>
      <c r="D16" s="22">
        <v>29756</v>
      </c>
      <c r="E16" s="23">
        <v>41659</v>
      </c>
      <c r="F16" s="24">
        <v>46123</v>
      </c>
      <c r="G16" s="25">
        <v>50735</v>
      </c>
      <c r="H16" s="26">
        <v>54886</v>
      </c>
      <c r="I16" s="27">
        <v>56823</v>
      </c>
      <c r="J16" s="27">
        <v>60974</v>
      </c>
    </row>
    <row r="17" spans="2:10" ht="15.75" thickBot="1" x14ac:dyDescent="0.3">
      <c r="B17" s="29"/>
      <c r="C17" s="21" t="s">
        <v>7</v>
      </c>
      <c r="D17" s="22">
        <v>27331</v>
      </c>
      <c r="E17" s="23">
        <v>38263</v>
      </c>
      <c r="F17" s="24">
        <v>42362</v>
      </c>
      <c r="G17" s="25">
        <v>46599</v>
      </c>
      <c r="H17" s="26">
        <v>50411</v>
      </c>
      <c r="I17" s="27">
        <v>52190</v>
      </c>
      <c r="J17" s="27">
        <v>56003</v>
      </c>
    </row>
    <row r="18" spans="2:10" ht="15.75" thickBot="1" x14ac:dyDescent="0.3">
      <c r="B18" s="20"/>
      <c r="C18" s="21" t="s">
        <v>5</v>
      </c>
      <c r="D18" s="22">
        <v>23580</v>
      </c>
      <c r="E18" s="23">
        <v>33013</v>
      </c>
      <c r="F18" s="24">
        <v>36550</v>
      </c>
      <c r="G18" s="25">
        <v>40205</v>
      </c>
      <c r="H18" s="26">
        <v>43494</v>
      </c>
      <c r="I18" s="27">
        <v>45029</v>
      </c>
      <c r="J18" s="27">
        <v>48319</v>
      </c>
    </row>
    <row r="19" spans="2:10" ht="15.75" thickBot="1" x14ac:dyDescent="0.3">
      <c r="B19" s="28">
        <v>5</v>
      </c>
      <c r="C19" s="30" t="s">
        <v>6</v>
      </c>
      <c r="D19" s="31">
        <v>31833</v>
      </c>
      <c r="E19" s="23">
        <v>44567</v>
      </c>
      <c r="F19" s="24">
        <v>49342</v>
      </c>
      <c r="G19" s="25">
        <v>54276</v>
      </c>
      <c r="H19" s="26">
        <v>58717</v>
      </c>
      <c r="I19" s="27">
        <v>60789</v>
      </c>
      <c r="J19" s="27">
        <v>65230</v>
      </c>
    </row>
    <row r="20" spans="2:10" ht="15.75" thickBot="1" x14ac:dyDescent="0.3">
      <c r="B20" s="29"/>
      <c r="C20" s="21" t="s">
        <v>7</v>
      </c>
      <c r="D20" s="22">
        <v>29239</v>
      </c>
      <c r="E20" s="23">
        <v>40934</v>
      </c>
      <c r="F20" s="24">
        <v>45320</v>
      </c>
      <c r="G20" s="25">
        <v>49852</v>
      </c>
      <c r="H20" s="32">
        <v>53931</v>
      </c>
      <c r="I20" s="32">
        <v>55834</v>
      </c>
      <c r="J20" s="32">
        <v>59913</v>
      </c>
    </row>
    <row r="21" spans="2:10" ht="15.75" thickBot="1" x14ac:dyDescent="0.3">
      <c r="E21" s="33"/>
      <c r="F21" s="33"/>
      <c r="G21" s="33"/>
    </row>
    <row r="22" spans="2:10" ht="15.75" thickBot="1" x14ac:dyDescent="0.3">
      <c r="B22" s="34" t="s">
        <v>8</v>
      </c>
      <c r="C22" s="35"/>
      <c r="D22" s="36">
        <v>205</v>
      </c>
      <c r="E22" s="24">
        <v>287</v>
      </c>
      <c r="F22" s="24">
        <v>318</v>
      </c>
      <c r="G22" s="24">
        <v>350</v>
      </c>
      <c r="H22" s="37">
        <v>278</v>
      </c>
      <c r="I22" s="37">
        <v>392</v>
      </c>
      <c r="J22" s="37">
        <v>420</v>
      </c>
    </row>
    <row r="23" spans="2:10" ht="15.75" thickBot="1" x14ac:dyDescent="0.3">
      <c r="B23" s="38"/>
      <c r="C23" s="38"/>
      <c r="D23" s="39"/>
      <c r="E23" s="40"/>
      <c r="F23" s="33"/>
      <c r="G23" s="33"/>
    </row>
    <row r="24" spans="2:10" ht="15.75" thickBot="1" x14ac:dyDescent="0.3">
      <c r="B24" s="34" t="s">
        <v>9</v>
      </c>
      <c r="C24" s="35"/>
      <c r="D24" s="41">
        <v>1082</v>
      </c>
      <c r="E24" s="23">
        <v>1515</v>
      </c>
      <c r="F24" s="24">
        <v>1677</v>
      </c>
      <c r="G24" s="42">
        <v>1845</v>
      </c>
      <c r="H24" s="32">
        <v>1996</v>
      </c>
      <c r="I24" s="32">
        <v>2066</v>
      </c>
      <c r="J24" s="32">
        <v>2217</v>
      </c>
    </row>
    <row r="25" spans="2:10" ht="15.75" thickBot="1" x14ac:dyDescent="0.3">
      <c r="B25" s="34" t="s">
        <v>10</v>
      </c>
      <c r="C25" s="35"/>
      <c r="D25" s="41">
        <v>2249</v>
      </c>
      <c r="E25" s="23">
        <v>3148</v>
      </c>
      <c r="F25" s="24">
        <v>3486</v>
      </c>
      <c r="G25" s="42">
        <v>3834</v>
      </c>
      <c r="H25" s="32">
        <v>4148</v>
      </c>
      <c r="I25" s="32">
        <v>4294</v>
      </c>
      <c r="J25" s="32">
        <v>4608</v>
      </c>
    </row>
    <row r="26" spans="2:10" ht="15.75" thickBot="1" x14ac:dyDescent="0.3">
      <c r="B26" s="43" t="s">
        <v>11</v>
      </c>
      <c r="C26" s="44"/>
      <c r="D26" s="45">
        <v>1405</v>
      </c>
      <c r="E26" s="23">
        <v>1968</v>
      </c>
      <c r="F26" s="24">
        <v>2178</v>
      </c>
      <c r="G26" s="42">
        <v>2396</v>
      </c>
      <c r="H26" s="32">
        <v>2592</v>
      </c>
      <c r="I26" s="32">
        <v>2684</v>
      </c>
      <c r="J26" s="32">
        <v>2880</v>
      </c>
    </row>
    <row r="27" spans="2:10" ht="15.75" thickBot="1" x14ac:dyDescent="0.3">
      <c r="B27" s="34" t="s">
        <v>12</v>
      </c>
      <c r="C27" s="35"/>
      <c r="D27" s="41">
        <v>5710</v>
      </c>
      <c r="E27" s="23">
        <v>7995</v>
      </c>
      <c r="F27" s="24">
        <v>8851</v>
      </c>
      <c r="G27" s="42">
        <v>9736</v>
      </c>
      <c r="H27" s="32">
        <v>10533</v>
      </c>
      <c r="I27" s="32">
        <v>10905</v>
      </c>
      <c r="J27" s="32">
        <v>11701</v>
      </c>
    </row>
    <row r="28" spans="2:10" ht="15.75" thickBot="1" x14ac:dyDescent="0.3">
      <c r="B28" s="34" t="s">
        <v>13</v>
      </c>
      <c r="C28" s="35"/>
      <c r="D28" s="46">
        <v>309</v>
      </c>
      <c r="E28" s="23">
        <v>432</v>
      </c>
      <c r="F28" s="24">
        <v>479</v>
      </c>
      <c r="G28" s="47">
        <v>527</v>
      </c>
      <c r="H28" s="32">
        <v>570</v>
      </c>
      <c r="I28" s="32">
        <v>590</v>
      </c>
      <c r="J28" s="32">
        <v>633</v>
      </c>
    </row>
    <row r="29" spans="2:10" ht="15.75" thickBot="1" x14ac:dyDescent="0.3">
      <c r="E29" s="48"/>
      <c r="F29" s="48"/>
      <c r="G29" s="47"/>
    </row>
    <row r="30" spans="2:10" ht="15.75" thickBot="1" x14ac:dyDescent="0.3">
      <c r="E30" s="49">
        <v>43647</v>
      </c>
      <c r="F30" s="49">
        <v>43739</v>
      </c>
    </row>
    <row r="31" spans="2:10" ht="15.75" thickBot="1" x14ac:dyDescent="0.3">
      <c r="B31" s="34" t="s">
        <v>14</v>
      </c>
      <c r="C31" s="35"/>
      <c r="D31" s="50">
        <v>28000</v>
      </c>
      <c r="E31" s="24">
        <v>14000</v>
      </c>
      <c r="F31" s="51">
        <v>14000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8" workbookViewId="0">
      <selection activeCell="J4" sqref="J4"/>
    </sheetView>
  </sheetViews>
  <sheetFormatPr baseColWidth="10" defaultRowHeight="15" x14ac:dyDescent="0.25"/>
  <cols>
    <col min="1" max="1" width="11.5703125" customWidth="1"/>
    <col min="2" max="2" width="15.7109375" customWidth="1"/>
    <col min="3" max="3" width="15.28515625" customWidth="1"/>
    <col min="4" max="4" width="9.7109375" customWidth="1"/>
    <col min="5" max="5" width="12.85546875" bestFit="1" customWidth="1"/>
    <col min="6" max="9" width="12.140625" bestFit="1" customWidth="1"/>
  </cols>
  <sheetData>
    <row r="1" spans="1:9" ht="15.75" thickTop="1" x14ac:dyDescent="0.25">
      <c r="A1" s="471" t="s">
        <v>185</v>
      </c>
      <c r="B1" s="472"/>
      <c r="C1" s="472"/>
      <c r="D1" s="473"/>
      <c r="E1" s="477" t="s">
        <v>205</v>
      </c>
      <c r="F1" s="478"/>
      <c r="G1" s="478"/>
      <c r="H1" s="478"/>
      <c r="I1" s="479"/>
    </row>
    <row r="2" spans="1:9" ht="15.75" thickBot="1" x14ac:dyDescent="0.3">
      <c r="A2" s="474"/>
      <c r="B2" s="475"/>
      <c r="C2" s="475"/>
      <c r="D2" s="476"/>
      <c r="E2" s="480"/>
      <c r="F2" s="480"/>
      <c r="G2" s="480"/>
      <c r="H2" s="480"/>
      <c r="I2" s="481"/>
    </row>
    <row r="3" spans="1:9" ht="24" thickBot="1" x14ac:dyDescent="0.3">
      <c r="A3" s="437" t="s">
        <v>15</v>
      </c>
      <c r="B3" s="438" t="s">
        <v>180</v>
      </c>
      <c r="C3" s="438" t="s">
        <v>3</v>
      </c>
      <c r="D3" s="439" t="s">
        <v>186</v>
      </c>
      <c r="E3" s="413" t="s">
        <v>187</v>
      </c>
      <c r="F3" s="413" t="s">
        <v>188</v>
      </c>
      <c r="G3" s="413" t="s">
        <v>202</v>
      </c>
      <c r="H3" s="413" t="s">
        <v>203</v>
      </c>
      <c r="I3" s="413" t="s">
        <v>215</v>
      </c>
    </row>
    <row r="4" spans="1:9" x14ac:dyDescent="0.25">
      <c r="A4" s="422"/>
      <c r="B4" s="401"/>
      <c r="C4" s="430" t="s">
        <v>5</v>
      </c>
      <c r="D4" s="409">
        <v>26834</v>
      </c>
      <c r="E4" s="406">
        <v>29708.645400000005</v>
      </c>
      <c r="F4" s="410">
        <f>E4*10/100+E4</f>
        <v>32679.509940000004</v>
      </c>
      <c r="G4" s="410">
        <f>E4*19/100+E4</f>
        <v>35353.288026000009</v>
      </c>
      <c r="H4" s="410">
        <f>E4*23.2/100+E4</f>
        <v>36601.051132800007</v>
      </c>
      <c r="I4" s="410">
        <f>E4*32.2/100+E4</f>
        <v>39274.829218800005</v>
      </c>
    </row>
    <row r="5" spans="1:9" x14ac:dyDescent="0.25">
      <c r="A5" s="423" t="s">
        <v>181</v>
      </c>
      <c r="B5" s="397"/>
      <c r="C5" s="431" t="s">
        <v>6</v>
      </c>
      <c r="D5" s="409">
        <v>36226</v>
      </c>
      <c r="E5" s="407">
        <v>40107.059409999987</v>
      </c>
      <c r="F5" s="411">
        <f t="shared" ref="F5:F18" si="0">E5*10/100+E5</f>
        <v>44117.765350999987</v>
      </c>
      <c r="G5" s="411">
        <f t="shared" ref="G5:G18" si="1">E5*19/100+E5</f>
        <v>47727.400697899982</v>
      </c>
      <c r="H5" s="411">
        <f t="shared" ref="H5:H34" si="2">E5*23.2/100+E5</f>
        <v>49411.897193119985</v>
      </c>
      <c r="I5" s="411">
        <f t="shared" ref="I5:I18" si="3">E5*32.2/100+E5</f>
        <v>53021.53254001998</v>
      </c>
    </row>
    <row r="6" spans="1:9" ht="15.75" thickBot="1" x14ac:dyDescent="0.3">
      <c r="A6" s="424"/>
      <c r="B6" s="398"/>
      <c r="C6" s="432" t="s">
        <v>7</v>
      </c>
      <c r="D6" s="409">
        <v>33276</v>
      </c>
      <c r="E6" s="407">
        <v>36840.932579999993</v>
      </c>
      <c r="F6" s="411">
        <f t="shared" si="0"/>
        <v>40525.025837999994</v>
      </c>
      <c r="G6" s="411">
        <f t="shared" si="1"/>
        <v>43840.709770199988</v>
      </c>
      <c r="H6" s="411">
        <f t="shared" si="2"/>
        <v>45388.02893855999</v>
      </c>
      <c r="I6" s="411">
        <f t="shared" si="3"/>
        <v>48703.712870759991</v>
      </c>
    </row>
    <row r="7" spans="1:9" x14ac:dyDescent="0.25">
      <c r="A7" s="425"/>
      <c r="B7" s="399"/>
      <c r="C7" s="433" t="s">
        <v>5</v>
      </c>
      <c r="D7" s="409">
        <v>28708</v>
      </c>
      <c r="E7" s="407">
        <v>31784.699280000001</v>
      </c>
      <c r="F7" s="411">
        <f t="shared" si="0"/>
        <v>34963.169207999999</v>
      </c>
      <c r="G7" s="411">
        <f t="shared" si="1"/>
        <v>37823.7921432</v>
      </c>
      <c r="H7" s="411">
        <f t="shared" si="2"/>
        <v>39158.749512959999</v>
      </c>
      <c r="I7" s="411">
        <f t="shared" si="3"/>
        <v>42019.37244816</v>
      </c>
    </row>
    <row r="8" spans="1:9" x14ac:dyDescent="0.25">
      <c r="A8" s="423" t="s">
        <v>182</v>
      </c>
      <c r="B8" s="397"/>
      <c r="C8" s="431" t="s">
        <v>6</v>
      </c>
      <c r="D8" s="409">
        <v>38755</v>
      </c>
      <c r="E8" s="407">
        <v>42908.024420000009</v>
      </c>
      <c r="F8" s="411">
        <f t="shared" si="0"/>
        <v>47198.826862000009</v>
      </c>
      <c r="G8" s="411">
        <f t="shared" si="1"/>
        <v>51060.549059800011</v>
      </c>
      <c r="H8" s="411">
        <f t="shared" si="2"/>
        <v>52862.686085440015</v>
      </c>
      <c r="I8" s="411">
        <f t="shared" si="3"/>
        <v>56724.408283240016</v>
      </c>
    </row>
    <row r="9" spans="1:9" ht="15.75" thickBot="1" x14ac:dyDescent="0.3">
      <c r="A9" s="424"/>
      <c r="B9" s="398"/>
      <c r="C9" s="432" t="s">
        <v>7</v>
      </c>
      <c r="D9" s="409">
        <v>35595</v>
      </c>
      <c r="E9" s="407">
        <v>39410.578070000018</v>
      </c>
      <c r="F9" s="411">
        <f t="shared" si="0"/>
        <v>43351.635877000022</v>
      </c>
      <c r="G9" s="411">
        <f t="shared" si="1"/>
        <v>46898.587903300024</v>
      </c>
      <c r="H9" s="411">
        <f t="shared" si="2"/>
        <v>48553.832182240018</v>
      </c>
      <c r="I9" s="411">
        <f t="shared" si="3"/>
        <v>52100.784208540026</v>
      </c>
    </row>
    <row r="10" spans="1:9" x14ac:dyDescent="0.25">
      <c r="A10" s="426"/>
      <c r="B10" s="400"/>
      <c r="C10" s="425" t="s">
        <v>5</v>
      </c>
      <c r="D10" s="409">
        <v>30859</v>
      </c>
      <c r="E10" s="407">
        <v>34166.494690000014</v>
      </c>
      <c r="F10" s="411">
        <v>37581</v>
      </c>
      <c r="G10" s="411">
        <f t="shared" si="1"/>
        <v>40658.128681100017</v>
      </c>
      <c r="H10" s="411">
        <f t="shared" si="2"/>
        <v>42093.121458080015</v>
      </c>
      <c r="I10" s="411">
        <f t="shared" si="3"/>
        <v>45168.105980180022</v>
      </c>
    </row>
    <row r="11" spans="1:9" x14ac:dyDescent="0.25">
      <c r="A11" s="423" t="s">
        <v>183</v>
      </c>
      <c r="B11" s="397"/>
      <c r="C11" s="431" t="s">
        <v>6</v>
      </c>
      <c r="D11" s="409">
        <v>41659</v>
      </c>
      <c r="E11" s="407">
        <v>46121.75505</v>
      </c>
      <c r="F11" s="411">
        <v>50735</v>
      </c>
      <c r="G11" s="411">
        <f t="shared" si="1"/>
        <v>54884.888509500001</v>
      </c>
      <c r="H11" s="411">
        <f t="shared" si="2"/>
        <v>56822.0022216</v>
      </c>
      <c r="I11" s="411">
        <f t="shared" si="3"/>
        <v>60972.960176100001</v>
      </c>
    </row>
    <row r="12" spans="1:9" ht="15.75" thickBot="1" x14ac:dyDescent="0.3">
      <c r="A12" s="424"/>
      <c r="B12" s="401"/>
      <c r="C12" s="432" t="s">
        <v>7</v>
      </c>
      <c r="D12" s="409">
        <v>38263</v>
      </c>
      <c r="E12" s="407">
        <v>42362.327699999994</v>
      </c>
      <c r="F12" s="411">
        <f t="shared" si="0"/>
        <v>46598.560469999997</v>
      </c>
      <c r="G12" s="411">
        <f t="shared" si="1"/>
        <v>50411.169962999993</v>
      </c>
      <c r="H12" s="411">
        <f t="shared" si="2"/>
        <v>52190.387726399989</v>
      </c>
      <c r="I12" s="411">
        <f t="shared" si="3"/>
        <v>56002.997219399993</v>
      </c>
    </row>
    <row r="13" spans="1:9" x14ac:dyDescent="0.25">
      <c r="A13" s="425"/>
      <c r="B13" s="415" t="s">
        <v>189</v>
      </c>
      <c r="C13" s="434" t="s">
        <v>5</v>
      </c>
      <c r="D13" s="409">
        <v>33013</v>
      </c>
      <c r="E13" s="407">
        <v>36548.581190000004</v>
      </c>
      <c r="F13" s="411">
        <v>40205</v>
      </c>
      <c r="G13" s="411">
        <f t="shared" si="1"/>
        <v>43492.811616100007</v>
      </c>
      <c r="H13" s="411">
        <f t="shared" si="2"/>
        <v>45027.852026080007</v>
      </c>
      <c r="I13" s="411">
        <f t="shared" si="3"/>
        <v>48317.224333180005</v>
      </c>
    </row>
    <row r="14" spans="1:9" x14ac:dyDescent="0.25">
      <c r="A14" s="423" t="s">
        <v>184</v>
      </c>
      <c r="B14" s="402"/>
      <c r="C14" s="431" t="s">
        <v>6</v>
      </c>
      <c r="D14" s="409">
        <v>44567</v>
      </c>
      <c r="E14" s="407">
        <v>49341.889660000001</v>
      </c>
      <c r="F14" s="411">
        <f t="shared" si="0"/>
        <v>54276.078626000002</v>
      </c>
      <c r="G14" s="411">
        <f t="shared" si="1"/>
        <v>58716.848695399996</v>
      </c>
      <c r="H14" s="411">
        <f t="shared" si="2"/>
        <v>60789.20806112</v>
      </c>
      <c r="I14" s="411">
        <f t="shared" si="3"/>
        <v>65229.978130520001</v>
      </c>
    </row>
    <row r="15" spans="1:9" ht="15.75" thickBot="1" x14ac:dyDescent="0.3">
      <c r="A15" s="427"/>
      <c r="B15" s="398"/>
      <c r="C15" s="435" t="s">
        <v>7</v>
      </c>
      <c r="D15" s="409">
        <v>40934</v>
      </c>
      <c r="E15" s="407">
        <v>45320.481310000003</v>
      </c>
      <c r="F15" s="411">
        <f t="shared" si="0"/>
        <v>49852.529441000006</v>
      </c>
      <c r="G15" s="411">
        <f t="shared" si="1"/>
        <v>53931.372758900005</v>
      </c>
      <c r="H15" s="411">
        <f t="shared" si="2"/>
        <v>55834.832973919998</v>
      </c>
      <c r="I15" s="411">
        <f t="shared" si="3"/>
        <v>59913.676291820004</v>
      </c>
    </row>
    <row r="16" spans="1:9" x14ac:dyDescent="0.25">
      <c r="A16" s="425"/>
      <c r="B16" s="415" t="s">
        <v>206</v>
      </c>
      <c r="C16" s="434" t="s">
        <v>5</v>
      </c>
      <c r="D16" s="409">
        <f>D13*7.5/100+D13</f>
        <v>35488.974999999999</v>
      </c>
      <c r="E16" s="407">
        <v>39289.724779250006</v>
      </c>
      <c r="F16" s="411">
        <f t="shared" si="0"/>
        <v>43218.697257175008</v>
      </c>
      <c r="G16" s="411">
        <f t="shared" si="1"/>
        <v>46754.772487307506</v>
      </c>
      <c r="H16" s="411">
        <f t="shared" si="2"/>
        <v>48404.940928036005</v>
      </c>
      <c r="I16" s="411">
        <f t="shared" si="3"/>
        <v>51941.01615816851</v>
      </c>
    </row>
    <row r="17" spans="1:9" x14ac:dyDescent="0.25">
      <c r="A17" s="428" t="s">
        <v>190</v>
      </c>
      <c r="B17" s="403"/>
      <c r="C17" s="423" t="s">
        <v>6</v>
      </c>
      <c r="D17" s="409">
        <f>D14*7.5/100+D14</f>
        <v>47909.525000000001</v>
      </c>
      <c r="E17" s="407">
        <v>53042.531384500006</v>
      </c>
      <c r="F17" s="411">
        <f t="shared" si="0"/>
        <v>58346.784522950009</v>
      </c>
      <c r="G17" s="411">
        <f t="shared" si="1"/>
        <v>63120.612347555005</v>
      </c>
      <c r="H17" s="411">
        <f t="shared" si="2"/>
        <v>65348.398665704008</v>
      </c>
      <c r="I17" s="411">
        <f t="shared" si="3"/>
        <v>70122.226490309011</v>
      </c>
    </row>
    <row r="18" spans="1:9" ht="15.75" thickBot="1" x14ac:dyDescent="0.3">
      <c r="A18" s="427"/>
      <c r="B18" s="404"/>
      <c r="C18" s="435" t="s">
        <v>7</v>
      </c>
      <c r="D18" s="409">
        <f>D15*7.5/100+D15</f>
        <v>44004.05</v>
      </c>
      <c r="E18" s="407">
        <v>48719.517408250002</v>
      </c>
      <c r="F18" s="411">
        <f t="shared" si="0"/>
        <v>53591.469149075005</v>
      </c>
      <c r="G18" s="411">
        <f t="shared" si="1"/>
        <v>57976.225715817505</v>
      </c>
      <c r="H18" s="411">
        <f t="shared" si="2"/>
        <v>60022.445446964004</v>
      </c>
      <c r="I18" s="411">
        <f t="shared" si="3"/>
        <v>64407.202013706505</v>
      </c>
    </row>
    <row r="19" spans="1:9" x14ac:dyDescent="0.25">
      <c r="A19" s="425"/>
      <c r="B19" s="405"/>
      <c r="C19" s="434" t="s">
        <v>5</v>
      </c>
      <c r="D19" s="409">
        <f>D13*15/100+D13</f>
        <v>37964.949999999997</v>
      </c>
      <c r="E19" s="407">
        <f>D19*15/100+D19</f>
        <v>43659.692499999997</v>
      </c>
      <c r="F19" s="411">
        <f>F13*15/100+F13</f>
        <v>46235.75</v>
      </c>
      <c r="G19" s="411">
        <f>G13*15/100+F19</f>
        <v>52759.671742414997</v>
      </c>
      <c r="H19" s="411">
        <f t="shared" si="2"/>
        <v>53788.741159999998</v>
      </c>
      <c r="I19" s="411">
        <f>I13*15/100+I13</f>
        <v>55564.807983157007</v>
      </c>
    </row>
    <row r="20" spans="1:9" x14ac:dyDescent="0.25">
      <c r="A20" s="423" t="s">
        <v>191</v>
      </c>
      <c r="B20" s="416" t="s">
        <v>204</v>
      </c>
      <c r="C20" s="431" t="s">
        <v>6</v>
      </c>
      <c r="D20" s="409">
        <f>D14*15/100+D14</f>
        <v>51252.05</v>
      </c>
      <c r="E20" s="407">
        <f t="shared" ref="E20:E27" si="4">D20*15/100+D20</f>
        <v>58939.857500000006</v>
      </c>
      <c r="F20" s="411">
        <f>F14*15/100+F14</f>
        <v>62417.490419900001</v>
      </c>
      <c r="G20" s="411">
        <f t="shared" ref="G20" si="5">G14*15/100+F20</f>
        <v>71225.017724210004</v>
      </c>
      <c r="H20" s="411">
        <f t="shared" si="2"/>
        <v>72613.904440000013</v>
      </c>
      <c r="I20" s="411">
        <f>I14*15/100+I14</f>
        <v>75014.474850098006</v>
      </c>
    </row>
    <row r="21" spans="1:9" ht="15.75" thickBot="1" x14ac:dyDescent="0.3">
      <c r="A21" s="427"/>
      <c r="B21" s="398"/>
      <c r="C21" s="435" t="s">
        <v>7</v>
      </c>
      <c r="D21" s="409">
        <f>D15*15/100+D15</f>
        <v>47074.1</v>
      </c>
      <c r="E21" s="407">
        <f t="shared" si="4"/>
        <v>54135.214999999997</v>
      </c>
      <c r="F21" s="411">
        <f>F15*15/100+F15</f>
        <v>57330.408857150003</v>
      </c>
      <c r="G21" s="411">
        <f>G15*15/100+G15</f>
        <v>62021.078672735006</v>
      </c>
      <c r="H21" s="411">
        <f t="shared" si="2"/>
        <v>66694.584879999995</v>
      </c>
      <c r="I21" s="411">
        <f>I15*15/100+I15</f>
        <v>68900.727735592998</v>
      </c>
    </row>
    <row r="22" spans="1:9" x14ac:dyDescent="0.25">
      <c r="A22" s="425"/>
      <c r="B22" s="405"/>
      <c r="C22" s="434" t="s">
        <v>5</v>
      </c>
      <c r="D22" s="409">
        <f>D19*7.5/100+D19</f>
        <v>40812.321249999994</v>
      </c>
      <c r="E22" s="407">
        <f t="shared" si="4"/>
        <v>46934.169437499993</v>
      </c>
      <c r="F22" s="411">
        <f>E22*10/100+E22</f>
        <v>51627.586381249996</v>
      </c>
      <c r="G22" s="411">
        <f>E22*19/100+E22</f>
        <v>55851.661630624993</v>
      </c>
      <c r="H22" s="411">
        <f t="shared" si="2"/>
        <v>57822.896746999992</v>
      </c>
      <c r="I22" s="411">
        <f>E22*32.2/100+E22</f>
        <v>62046.971996374996</v>
      </c>
    </row>
    <row r="23" spans="1:9" x14ac:dyDescent="0.25">
      <c r="A23" s="428" t="s">
        <v>192</v>
      </c>
      <c r="B23" s="403"/>
      <c r="C23" s="423" t="s">
        <v>6</v>
      </c>
      <c r="D23" s="409">
        <f>D20*7.5/100+D20</f>
        <v>55095.953750000001</v>
      </c>
      <c r="E23" s="407">
        <f t="shared" si="4"/>
        <v>63360.3468125</v>
      </c>
      <c r="F23" s="411">
        <f t="shared" ref="F23:F24" si="6">E23*10/100+E23</f>
        <v>69696.381493749999</v>
      </c>
      <c r="G23" s="411">
        <f t="shared" ref="G23:G24" si="7">E23*19/100+E23</f>
        <v>75398.812706875004</v>
      </c>
      <c r="H23" s="411">
        <f t="shared" si="2"/>
        <v>78059.947272999998</v>
      </c>
      <c r="I23" s="411">
        <f t="shared" ref="I23:I24" si="8">E23*32.2/100+E23</f>
        <v>83762.378486125002</v>
      </c>
    </row>
    <row r="24" spans="1:9" ht="15.75" thickBot="1" x14ac:dyDescent="0.3">
      <c r="A24" s="427"/>
      <c r="B24" s="404"/>
      <c r="C24" s="435" t="s">
        <v>7</v>
      </c>
      <c r="D24" s="409">
        <f>D21*7.5/100+D21</f>
        <v>50604.657500000001</v>
      </c>
      <c r="E24" s="407">
        <f t="shared" si="4"/>
        <v>58195.356125000006</v>
      </c>
      <c r="F24" s="411">
        <f t="shared" si="6"/>
        <v>64014.891737500002</v>
      </c>
      <c r="G24" s="411">
        <f t="shared" si="7"/>
        <v>69252.473788750009</v>
      </c>
      <c r="H24" s="411">
        <f t="shared" si="2"/>
        <v>71696.678746000005</v>
      </c>
      <c r="I24" s="411">
        <f t="shared" si="8"/>
        <v>76934.260797250012</v>
      </c>
    </row>
    <row r="25" spans="1:9" x14ac:dyDescent="0.25">
      <c r="A25" s="425"/>
      <c r="B25" s="405"/>
      <c r="C25" s="434" t="s">
        <v>5</v>
      </c>
      <c r="D25" s="409">
        <f>D19*15/100+D19</f>
        <v>43659.692499999997</v>
      </c>
      <c r="E25" s="407">
        <f t="shared" si="4"/>
        <v>50208.646374999997</v>
      </c>
      <c r="F25" s="411">
        <f t="shared" ref="F25:I27" si="9">F19*15/100+F19</f>
        <v>53171.112500000003</v>
      </c>
      <c r="G25" s="411">
        <f t="shared" si="9"/>
        <v>60673.622503777246</v>
      </c>
      <c r="H25" s="411">
        <f t="shared" si="2"/>
        <v>61857.052333999993</v>
      </c>
      <c r="I25" s="411">
        <f t="shared" si="9"/>
        <v>63899.529180630561</v>
      </c>
    </row>
    <row r="26" spans="1:9" x14ac:dyDescent="0.25">
      <c r="A26" s="423" t="s">
        <v>193</v>
      </c>
      <c r="B26" s="404"/>
      <c r="C26" s="431" t="s">
        <v>6</v>
      </c>
      <c r="D26" s="409">
        <f>D20*15/100+D20</f>
        <v>58939.857500000006</v>
      </c>
      <c r="E26" s="407">
        <f t="shared" si="4"/>
        <v>67780.836125000002</v>
      </c>
      <c r="F26" s="411">
        <f t="shared" si="9"/>
        <v>71780.113982884999</v>
      </c>
      <c r="G26" s="411">
        <f t="shared" si="9"/>
        <v>81908.770382841511</v>
      </c>
      <c r="H26" s="411">
        <f t="shared" si="2"/>
        <v>83505.990105999997</v>
      </c>
      <c r="I26" s="411">
        <f t="shared" si="9"/>
        <v>86266.646077612706</v>
      </c>
    </row>
    <row r="27" spans="1:9" ht="15.75" thickBot="1" x14ac:dyDescent="0.3">
      <c r="A27" s="429"/>
      <c r="B27" s="416" t="s">
        <v>194</v>
      </c>
      <c r="C27" s="436" t="s">
        <v>7</v>
      </c>
      <c r="D27" s="409">
        <f>D21*15/100+D21</f>
        <v>54135.214999999997</v>
      </c>
      <c r="E27" s="408">
        <f t="shared" si="4"/>
        <v>62255.49725</v>
      </c>
      <c r="F27" s="412">
        <f t="shared" si="9"/>
        <v>65929.970185722501</v>
      </c>
      <c r="G27" s="412">
        <f t="shared" si="9"/>
        <v>71324.240473645259</v>
      </c>
      <c r="H27" s="412">
        <f t="shared" si="2"/>
        <v>76698.772612000001</v>
      </c>
      <c r="I27" s="412">
        <f t="shared" si="9"/>
        <v>79235.836895931949</v>
      </c>
    </row>
    <row r="28" spans="1:9" ht="15.75" thickBot="1" x14ac:dyDescent="0.3">
      <c r="A28" s="468" t="s">
        <v>195</v>
      </c>
      <c r="B28" s="469"/>
      <c r="C28" s="470"/>
      <c r="D28" s="396"/>
      <c r="E28" s="395"/>
    </row>
    <row r="29" spans="1:9" ht="15.75" thickBot="1" x14ac:dyDescent="0.3">
      <c r="A29" s="482" t="s">
        <v>196</v>
      </c>
      <c r="B29" s="483"/>
      <c r="C29" s="484"/>
    </row>
    <row r="30" spans="1:9" ht="15.75" thickBot="1" x14ac:dyDescent="0.3">
      <c r="A30" s="468" t="s">
        <v>197</v>
      </c>
      <c r="B30" s="469"/>
      <c r="C30" s="470"/>
      <c r="D30" s="417">
        <v>287</v>
      </c>
      <c r="E30" s="421">
        <v>318</v>
      </c>
      <c r="F30" s="417">
        <v>350</v>
      </c>
      <c r="G30" s="417">
        <v>378</v>
      </c>
      <c r="H30" s="417">
        <f t="shared" si="2"/>
        <v>391.77600000000001</v>
      </c>
      <c r="I30" s="417">
        <f>E30*32.2/100+E30</f>
        <v>420.39600000000002</v>
      </c>
    </row>
    <row r="31" spans="1:9" ht="15.75" thickBot="1" x14ac:dyDescent="0.3">
      <c r="A31" s="468" t="s">
        <v>198</v>
      </c>
      <c r="B31" s="469"/>
      <c r="C31" s="470"/>
      <c r="D31" s="417">
        <v>3148</v>
      </c>
      <c r="E31" s="417">
        <v>3486</v>
      </c>
      <c r="F31" s="417">
        <v>3834</v>
      </c>
      <c r="G31" s="417">
        <v>4148</v>
      </c>
      <c r="H31" s="417">
        <f t="shared" si="2"/>
        <v>4294.7520000000004</v>
      </c>
      <c r="I31" s="417">
        <f t="shared" ref="I31:I34" si="10">E31*32.2/100+E31</f>
        <v>4608.4920000000002</v>
      </c>
    </row>
    <row r="32" spans="1:9" ht="15.75" thickBot="1" x14ac:dyDescent="0.3">
      <c r="A32" s="468" t="s">
        <v>153</v>
      </c>
      <c r="B32" s="469"/>
      <c r="C32" s="470"/>
      <c r="D32" s="417">
        <v>1966</v>
      </c>
      <c r="E32" s="417">
        <v>2178</v>
      </c>
      <c r="F32" s="417">
        <v>2396</v>
      </c>
      <c r="G32" s="417">
        <v>2592</v>
      </c>
      <c r="H32" s="417">
        <f t="shared" si="2"/>
        <v>2683.2959999999998</v>
      </c>
      <c r="I32" s="417">
        <f t="shared" si="10"/>
        <v>2879.3159999999998</v>
      </c>
    </row>
    <row r="33" spans="1:12" ht="15.75" thickBot="1" x14ac:dyDescent="0.3">
      <c r="A33" s="468" t="s">
        <v>199</v>
      </c>
      <c r="B33" s="469"/>
      <c r="C33" s="470"/>
      <c r="D33" s="420">
        <v>7995</v>
      </c>
      <c r="E33" s="417">
        <v>8851</v>
      </c>
      <c r="F33" s="417">
        <v>9736</v>
      </c>
      <c r="G33" s="417">
        <v>10533</v>
      </c>
      <c r="H33" s="417">
        <f t="shared" si="2"/>
        <v>10904.432000000001</v>
      </c>
      <c r="I33" s="417">
        <f t="shared" si="10"/>
        <v>11701.022000000001</v>
      </c>
    </row>
    <row r="34" spans="1:12" ht="15.75" thickBot="1" x14ac:dyDescent="0.3">
      <c r="A34" s="468" t="s">
        <v>200</v>
      </c>
      <c r="B34" s="469"/>
      <c r="C34" s="470"/>
      <c r="D34" s="419">
        <v>432</v>
      </c>
      <c r="E34" s="417">
        <v>479</v>
      </c>
      <c r="F34" s="417">
        <v>527</v>
      </c>
      <c r="G34" s="417">
        <v>570</v>
      </c>
      <c r="H34" s="417">
        <f t="shared" si="2"/>
        <v>590.12799999999993</v>
      </c>
      <c r="I34" s="417">
        <f t="shared" si="10"/>
        <v>633.23800000000006</v>
      </c>
      <c r="L34" s="1"/>
    </row>
    <row r="35" spans="1:12" ht="15.75" thickBot="1" x14ac:dyDescent="0.3">
      <c r="A35" s="468" t="s">
        <v>201</v>
      </c>
      <c r="B35" s="469"/>
      <c r="C35" s="470"/>
      <c r="D35" s="414">
        <v>14000</v>
      </c>
      <c r="E35" s="418">
        <v>14000</v>
      </c>
    </row>
  </sheetData>
  <mergeCells count="10">
    <mergeCell ref="A35:C35"/>
    <mergeCell ref="A1:D2"/>
    <mergeCell ref="E1:I2"/>
    <mergeCell ref="A28:C28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topLeftCell="J1" workbookViewId="0">
      <selection activeCell="J5" sqref="J5"/>
    </sheetView>
  </sheetViews>
  <sheetFormatPr baseColWidth="10" defaultRowHeight="15" x14ac:dyDescent="0.25"/>
  <cols>
    <col min="1" max="1" width="2.5703125" customWidth="1"/>
    <col min="17" max="17" width="10.5703125" customWidth="1"/>
  </cols>
  <sheetData>
    <row r="1" spans="2:23" x14ac:dyDescent="0.25">
      <c r="B1" s="52"/>
    </row>
    <row r="2" spans="2:23" ht="26.25" x14ac:dyDescent="0.4">
      <c r="B2" s="53"/>
      <c r="C2" s="54" t="s">
        <v>212</v>
      </c>
      <c r="D2" s="54"/>
      <c r="E2" s="54"/>
      <c r="F2" s="54"/>
      <c r="G2" s="54"/>
      <c r="H2" s="54"/>
      <c r="I2" s="54"/>
      <c r="J2" s="54"/>
      <c r="K2" s="54"/>
      <c r="L2" s="54"/>
      <c r="M2" s="55"/>
      <c r="N2" s="56"/>
      <c r="O2" s="56"/>
      <c r="P2" s="56"/>
      <c r="Q2" s="56"/>
      <c r="R2" s="57"/>
      <c r="S2" s="57"/>
    </row>
    <row r="3" spans="2:23" ht="15.75" thickBot="1" x14ac:dyDescent="0.3">
      <c r="B3" s="52"/>
    </row>
    <row r="4" spans="2:23" ht="15.75" thickBot="1" x14ac:dyDescent="0.3">
      <c r="B4" s="58" t="s">
        <v>15</v>
      </c>
      <c r="C4" s="59">
        <v>43191</v>
      </c>
      <c r="D4" s="59">
        <v>43525</v>
      </c>
      <c r="E4" s="59">
        <v>43556</v>
      </c>
      <c r="F4" s="59">
        <v>43647</v>
      </c>
      <c r="G4" s="59">
        <v>43739</v>
      </c>
      <c r="H4" s="60">
        <v>43770</v>
      </c>
      <c r="I4" s="60">
        <v>43800</v>
      </c>
      <c r="K4" s="61" t="s">
        <v>16</v>
      </c>
      <c r="L4" s="62"/>
      <c r="M4" s="62"/>
      <c r="N4" s="62"/>
      <c r="O4" s="62"/>
      <c r="P4" s="63"/>
      <c r="R4" s="61" t="s">
        <v>17</v>
      </c>
      <c r="S4" s="62"/>
      <c r="T4" s="62"/>
      <c r="U4" s="62"/>
      <c r="V4" s="62"/>
      <c r="W4" s="63"/>
    </row>
    <row r="5" spans="2:23" ht="15.75" thickBot="1" x14ac:dyDescent="0.3">
      <c r="B5" s="64">
        <v>7</v>
      </c>
      <c r="C5" s="65">
        <v>27426</v>
      </c>
      <c r="D5" s="66">
        <v>38397</v>
      </c>
      <c r="E5" s="67">
        <f>C5*55/100+C5</f>
        <v>42510.3</v>
      </c>
      <c r="F5" s="68">
        <f>E5*10/100+E5</f>
        <v>46761.33</v>
      </c>
      <c r="G5" s="68">
        <f>E5*19/100+E5</f>
        <v>50587.257000000005</v>
      </c>
      <c r="H5" s="335">
        <f>E5*23.2/100+E5</f>
        <v>52372.689600000005</v>
      </c>
      <c r="I5" s="69">
        <f>E5*32.2/100+E5</f>
        <v>56198.616600000008</v>
      </c>
      <c r="K5" s="70">
        <f>D5*35/100</f>
        <v>13438.95</v>
      </c>
      <c r="L5" s="71">
        <f>E5*35/100</f>
        <v>14878.605</v>
      </c>
      <c r="M5" s="67">
        <f>F5*35/100</f>
        <v>16366.4655</v>
      </c>
      <c r="N5" s="68">
        <f>G5*35/100</f>
        <v>17705.539950000002</v>
      </c>
      <c r="O5" s="91">
        <f>H5*35/100</f>
        <v>18330.441360000001</v>
      </c>
      <c r="P5" s="337">
        <f t="shared" ref="P5:P11" si="0">I5*35/100</f>
        <v>19669.515810000001</v>
      </c>
      <c r="R5" s="70">
        <f>D5*25/100</f>
        <v>9599.25</v>
      </c>
      <c r="S5" s="71">
        <f>E5*25/100</f>
        <v>10627.575000000001</v>
      </c>
      <c r="T5" s="67">
        <f>F5*25/100</f>
        <v>11690.3325</v>
      </c>
      <c r="U5" s="67">
        <f>G5*25/100</f>
        <v>12646.814250000001</v>
      </c>
      <c r="V5" s="68">
        <f>H5*25/100</f>
        <v>13093.172400000003</v>
      </c>
      <c r="W5" s="72">
        <f t="shared" ref="W5:W11" si="1">I5*25/100</f>
        <v>14049.654150000002</v>
      </c>
    </row>
    <row r="6" spans="2:23" ht="15.75" thickBot="1" x14ac:dyDescent="0.3">
      <c r="B6" s="73">
        <v>8</v>
      </c>
      <c r="C6" s="74">
        <v>29483</v>
      </c>
      <c r="D6" s="75">
        <v>41277</v>
      </c>
      <c r="E6" s="67">
        <f t="shared" ref="E6:E11" si="2">C6*55/100+C6</f>
        <v>45698.65</v>
      </c>
      <c r="F6" s="68">
        <f t="shared" ref="F6:F11" si="3">E6*10/100+E6</f>
        <v>50268.514999999999</v>
      </c>
      <c r="G6" s="68">
        <f t="shared" ref="G6:G11" si="4">E6*19/100+E6</f>
        <v>54381.393500000006</v>
      </c>
      <c r="H6" s="335">
        <f t="shared" ref="H6:H11" si="5">E6*23.2/100+E6</f>
        <v>56300.736799999999</v>
      </c>
      <c r="I6" s="69">
        <f t="shared" ref="I6:I11" si="6">E6*32.2/100+E6</f>
        <v>60413.615300000005</v>
      </c>
      <c r="K6" s="76">
        <f t="shared" ref="K6:N11" si="7">D6*35/100</f>
        <v>14446.95</v>
      </c>
      <c r="L6" s="77">
        <f t="shared" si="7"/>
        <v>15994.5275</v>
      </c>
      <c r="M6" s="78">
        <f t="shared" si="7"/>
        <v>17593.980250000001</v>
      </c>
      <c r="N6" s="338">
        <f t="shared" si="7"/>
        <v>19033.487725000003</v>
      </c>
      <c r="O6" s="91">
        <f t="shared" ref="O6:O11" si="8">H6*35/100</f>
        <v>19705.257880000001</v>
      </c>
      <c r="P6" s="337">
        <f t="shared" si="0"/>
        <v>21144.765355000003</v>
      </c>
      <c r="R6" s="76">
        <f t="shared" ref="R6:U11" si="9">D6*25/100</f>
        <v>10319.25</v>
      </c>
      <c r="S6" s="77">
        <f t="shared" si="9"/>
        <v>11424.6625</v>
      </c>
      <c r="T6" s="78">
        <f t="shared" si="9"/>
        <v>12567.12875</v>
      </c>
      <c r="U6" s="78">
        <f t="shared" si="9"/>
        <v>13595.348375000001</v>
      </c>
      <c r="V6" s="68">
        <f t="shared" ref="V6:V11" si="10">H6*25/100</f>
        <v>14075.1842</v>
      </c>
      <c r="W6" s="72">
        <f t="shared" si="1"/>
        <v>15103.403825000001</v>
      </c>
    </row>
    <row r="7" spans="2:23" ht="15.75" thickBot="1" x14ac:dyDescent="0.3">
      <c r="B7" s="73">
        <v>9</v>
      </c>
      <c r="C7" s="74">
        <v>31695</v>
      </c>
      <c r="D7" s="75">
        <v>44372</v>
      </c>
      <c r="E7" s="67">
        <f t="shared" si="2"/>
        <v>49127.25</v>
      </c>
      <c r="F7" s="68">
        <f t="shared" si="3"/>
        <v>54039.974999999999</v>
      </c>
      <c r="G7" s="68">
        <f t="shared" si="4"/>
        <v>58461.427499999998</v>
      </c>
      <c r="H7" s="335">
        <f t="shared" si="5"/>
        <v>60524.771999999997</v>
      </c>
      <c r="I7" s="69">
        <f t="shared" si="6"/>
        <v>64946.224500000004</v>
      </c>
      <c r="K7" s="76">
        <f t="shared" si="7"/>
        <v>15530.2</v>
      </c>
      <c r="L7" s="77">
        <f t="shared" si="7"/>
        <v>17194.537499999999</v>
      </c>
      <c r="M7" s="78">
        <f t="shared" si="7"/>
        <v>18913.991249999999</v>
      </c>
      <c r="N7" s="338">
        <f t="shared" si="7"/>
        <v>20461.499625</v>
      </c>
      <c r="O7" s="91">
        <f t="shared" si="8"/>
        <v>21183.6702</v>
      </c>
      <c r="P7" s="337">
        <f t="shared" si="0"/>
        <v>22731.178574999998</v>
      </c>
      <c r="R7" s="76">
        <f t="shared" si="9"/>
        <v>11093</v>
      </c>
      <c r="S7" s="77">
        <f t="shared" si="9"/>
        <v>12281.8125</v>
      </c>
      <c r="T7" s="78">
        <f t="shared" si="9"/>
        <v>13509.99375</v>
      </c>
      <c r="U7" s="78">
        <f t="shared" si="9"/>
        <v>14615.356874999999</v>
      </c>
      <c r="V7" s="68">
        <f t="shared" si="10"/>
        <v>15131.192999999997</v>
      </c>
      <c r="W7" s="72">
        <f t="shared" si="1"/>
        <v>16236.556125000001</v>
      </c>
    </row>
    <row r="8" spans="2:23" ht="15.75" thickBot="1" x14ac:dyDescent="0.3">
      <c r="B8" s="73">
        <v>10</v>
      </c>
      <c r="C8" s="74">
        <v>34073</v>
      </c>
      <c r="D8" s="75">
        <v>47702</v>
      </c>
      <c r="E8" s="67">
        <f t="shared" si="2"/>
        <v>52813.15</v>
      </c>
      <c r="F8" s="68">
        <f t="shared" si="3"/>
        <v>58094.465000000004</v>
      </c>
      <c r="G8" s="68">
        <f t="shared" si="4"/>
        <v>62847.648500000003</v>
      </c>
      <c r="H8" s="335">
        <f t="shared" si="5"/>
        <v>65065.800800000005</v>
      </c>
      <c r="I8" s="69">
        <f t="shared" si="6"/>
        <v>69818.984300000011</v>
      </c>
      <c r="K8" s="76">
        <f t="shared" si="7"/>
        <v>16695.7</v>
      </c>
      <c r="L8" s="77">
        <f t="shared" si="7"/>
        <v>18484.602500000001</v>
      </c>
      <c r="M8" s="78">
        <f t="shared" si="7"/>
        <v>20333.062750000001</v>
      </c>
      <c r="N8" s="338">
        <f t="shared" si="7"/>
        <v>21996.676975000002</v>
      </c>
      <c r="O8" s="91">
        <f t="shared" si="8"/>
        <v>22773.030279999999</v>
      </c>
      <c r="P8" s="337">
        <f t="shared" si="0"/>
        <v>24436.644505000004</v>
      </c>
      <c r="R8" s="76">
        <f t="shared" si="9"/>
        <v>11925.5</v>
      </c>
      <c r="S8" s="77">
        <f t="shared" si="9"/>
        <v>13203.2875</v>
      </c>
      <c r="T8" s="78">
        <f t="shared" si="9"/>
        <v>14523.616249999999</v>
      </c>
      <c r="U8" s="78">
        <f t="shared" si="9"/>
        <v>15711.912125000001</v>
      </c>
      <c r="V8" s="68">
        <f t="shared" si="10"/>
        <v>16266.450199999999</v>
      </c>
      <c r="W8" s="72">
        <f t="shared" si="1"/>
        <v>17454.746075000003</v>
      </c>
    </row>
    <row r="9" spans="2:23" ht="15.75" thickBot="1" x14ac:dyDescent="0.3">
      <c r="B9" s="73">
        <v>11</v>
      </c>
      <c r="C9" s="74">
        <v>36628</v>
      </c>
      <c r="D9" s="75">
        <v>51280</v>
      </c>
      <c r="E9" s="67">
        <f t="shared" si="2"/>
        <v>56773.4</v>
      </c>
      <c r="F9" s="68">
        <f t="shared" si="3"/>
        <v>62450.740000000005</v>
      </c>
      <c r="G9" s="68">
        <f t="shared" si="4"/>
        <v>67560.346000000005</v>
      </c>
      <c r="H9" s="335">
        <f t="shared" si="5"/>
        <v>69944.828800000003</v>
      </c>
      <c r="I9" s="69">
        <f t="shared" si="6"/>
        <v>75054.434800000003</v>
      </c>
      <c r="K9" s="76">
        <f t="shared" si="7"/>
        <v>17948</v>
      </c>
      <c r="L9" s="77">
        <f t="shared" si="7"/>
        <v>19870.689999999999</v>
      </c>
      <c r="M9" s="78">
        <f t="shared" si="7"/>
        <v>21857.759000000005</v>
      </c>
      <c r="N9" s="338">
        <f t="shared" si="7"/>
        <v>23646.121100000004</v>
      </c>
      <c r="O9" s="91">
        <f t="shared" si="8"/>
        <v>24480.69008</v>
      </c>
      <c r="P9" s="337">
        <f t="shared" si="0"/>
        <v>26269.052179999999</v>
      </c>
      <c r="R9" s="76">
        <f t="shared" si="9"/>
        <v>12820</v>
      </c>
      <c r="S9" s="77">
        <f t="shared" si="9"/>
        <v>14193.35</v>
      </c>
      <c r="T9" s="78">
        <f t="shared" si="9"/>
        <v>15612.685000000003</v>
      </c>
      <c r="U9" s="78">
        <f t="shared" si="9"/>
        <v>16890.086500000001</v>
      </c>
      <c r="V9" s="68">
        <f t="shared" si="10"/>
        <v>17486.207200000001</v>
      </c>
      <c r="W9" s="72">
        <f t="shared" si="1"/>
        <v>18763.608700000001</v>
      </c>
    </row>
    <row r="10" spans="2:23" ht="15.75" thickBot="1" x14ac:dyDescent="0.3">
      <c r="B10" s="73">
        <v>12</v>
      </c>
      <c r="C10" s="74">
        <v>39376</v>
      </c>
      <c r="D10" s="75">
        <v>55126</v>
      </c>
      <c r="E10" s="67">
        <f t="shared" si="2"/>
        <v>61032.800000000003</v>
      </c>
      <c r="F10" s="68">
        <f t="shared" si="3"/>
        <v>67136.08</v>
      </c>
      <c r="G10" s="68">
        <f t="shared" si="4"/>
        <v>72629.032000000007</v>
      </c>
      <c r="H10" s="335">
        <f t="shared" si="5"/>
        <v>75192.409599999999</v>
      </c>
      <c r="I10" s="69">
        <f t="shared" si="6"/>
        <v>80685.361600000004</v>
      </c>
      <c r="K10" s="76">
        <f t="shared" si="7"/>
        <v>19294.099999999999</v>
      </c>
      <c r="L10" s="77">
        <f t="shared" si="7"/>
        <v>21361.48</v>
      </c>
      <c r="M10" s="78">
        <f t="shared" si="7"/>
        <v>23497.628000000004</v>
      </c>
      <c r="N10" s="338">
        <f t="shared" si="7"/>
        <v>25420.161200000002</v>
      </c>
      <c r="O10" s="91">
        <f t="shared" si="8"/>
        <v>26317.343360000003</v>
      </c>
      <c r="P10" s="337">
        <f t="shared" si="0"/>
        <v>28239.876560000001</v>
      </c>
      <c r="R10" s="76">
        <f t="shared" si="9"/>
        <v>13781.5</v>
      </c>
      <c r="S10" s="77">
        <f t="shared" si="9"/>
        <v>15258.2</v>
      </c>
      <c r="T10" s="78">
        <f t="shared" si="9"/>
        <v>16784.02</v>
      </c>
      <c r="U10" s="78">
        <f t="shared" si="9"/>
        <v>18157.258000000002</v>
      </c>
      <c r="V10" s="68">
        <f t="shared" si="10"/>
        <v>18798.1024</v>
      </c>
      <c r="W10" s="72">
        <f t="shared" si="1"/>
        <v>20171.340400000001</v>
      </c>
    </row>
    <row r="11" spans="2:23" ht="15.75" thickBot="1" x14ac:dyDescent="0.3">
      <c r="B11" s="79">
        <v>13</v>
      </c>
      <c r="C11" s="80">
        <v>42329</v>
      </c>
      <c r="D11" s="341">
        <v>59291</v>
      </c>
      <c r="E11" s="91">
        <f t="shared" si="2"/>
        <v>65609.95</v>
      </c>
      <c r="F11" s="91">
        <f t="shared" si="3"/>
        <v>72170.944999999992</v>
      </c>
      <c r="G11" s="91">
        <f t="shared" si="4"/>
        <v>78075.840499999991</v>
      </c>
      <c r="H11" s="91">
        <f t="shared" si="5"/>
        <v>80831.458400000003</v>
      </c>
      <c r="I11" s="91">
        <f t="shared" si="6"/>
        <v>86736.353900000002</v>
      </c>
      <c r="K11" s="81">
        <f t="shared" si="7"/>
        <v>20751.849999999999</v>
      </c>
      <c r="L11" s="82">
        <f t="shared" si="7"/>
        <v>22963.482499999998</v>
      </c>
      <c r="M11" s="83">
        <f t="shared" si="7"/>
        <v>25259.830749999997</v>
      </c>
      <c r="N11" s="339">
        <f t="shared" si="7"/>
        <v>27326.544174999995</v>
      </c>
      <c r="O11" s="91">
        <f t="shared" si="8"/>
        <v>28291.010440000002</v>
      </c>
      <c r="P11" s="340">
        <f t="shared" si="0"/>
        <v>30357.723865</v>
      </c>
      <c r="R11" s="81">
        <f t="shared" si="9"/>
        <v>14822.75</v>
      </c>
      <c r="S11" s="82">
        <f t="shared" si="9"/>
        <v>16402.487499999999</v>
      </c>
      <c r="T11" s="83">
        <f t="shared" si="9"/>
        <v>18042.736249999998</v>
      </c>
      <c r="U11" s="83">
        <f t="shared" si="9"/>
        <v>19518.960124999998</v>
      </c>
      <c r="V11" s="68">
        <f t="shared" si="10"/>
        <v>20207.864600000001</v>
      </c>
      <c r="W11" s="84">
        <f t="shared" si="1"/>
        <v>21684.088475</v>
      </c>
    </row>
    <row r="12" spans="2:23" ht="15.75" thickBot="1" x14ac:dyDescent="0.3">
      <c r="B12" s="52"/>
      <c r="C12" s="85"/>
    </row>
    <row r="13" spans="2:23" ht="15.75" thickBot="1" x14ac:dyDescent="0.3">
      <c r="B13" s="86" t="s">
        <v>18</v>
      </c>
      <c r="C13" s="87"/>
      <c r="D13" s="87"/>
      <c r="E13" s="87"/>
      <c r="F13" s="87"/>
      <c r="G13" s="87"/>
      <c r="H13" s="88"/>
      <c r="J13" s="86" t="s">
        <v>19</v>
      </c>
      <c r="K13" s="87"/>
      <c r="L13" s="87"/>
      <c r="M13" s="87"/>
      <c r="N13" s="87"/>
      <c r="O13" s="87"/>
      <c r="P13" s="88"/>
    </row>
    <row r="14" spans="2:23" ht="15.75" thickBot="1" x14ac:dyDescent="0.3">
      <c r="B14" s="89">
        <v>3892</v>
      </c>
      <c r="C14" s="90">
        <v>5449</v>
      </c>
      <c r="D14" s="90">
        <f>B14*55/100+B14</f>
        <v>6032.6</v>
      </c>
      <c r="E14" s="90">
        <f>D14*10/100+D14</f>
        <v>6635.8600000000006</v>
      </c>
      <c r="F14" s="90">
        <f>D14*19/100+D14</f>
        <v>7178.7940000000008</v>
      </c>
      <c r="G14" s="90">
        <f>D14*23.2/100+D14</f>
        <v>7432.1632000000009</v>
      </c>
      <c r="H14" s="91">
        <f>D14*32.2/100+D14</f>
        <v>7975.0972000000002</v>
      </c>
      <c r="J14" s="92">
        <v>6485</v>
      </c>
      <c r="K14" s="91">
        <v>9080</v>
      </c>
      <c r="L14" s="93">
        <f>J14*55/100+J14</f>
        <v>10051.75</v>
      </c>
      <c r="M14" s="91">
        <f>L14*10/100+L14</f>
        <v>11056.924999999999</v>
      </c>
      <c r="N14" s="91">
        <f>L14*19/100+L14</f>
        <v>11961.5825</v>
      </c>
      <c r="O14" s="91">
        <f>L14*23.2/100+L14</f>
        <v>12383.755999999999</v>
      </c>
      <c r="P14" s="91">
        <f>K14*32.2/100+K14</f>
        <v>12003.76</v>
      </c>
    </row>
    <row r="15" spans="2:23" ht="15.75" thickBot="1" x14ac:dyDescent="0.3">
      <c r="B15" s="94">
        <v>5191</v>
      </c>
      <c r="C15" s="91">
        <v>7267</v>
      </c>
      <c r="D15" s="90">
        <f t="shared" ref="D15:D16" si="11">B15*55/100+B15</f>
        <v>8046.05</v>
      </c>
      <c r="E15" s="90">
        <f t="shared" ref="E15:E16" si="12">D15*10/100+D15</f>
        <v>8850.6550000000007</v>
      </c>
      <c r="F15" s="90">
        <f t="shared" ref="F15:F16" si="13">D15*19/100+D15</f>
        <v>9574.799500000001</v>
      </c>
      <c r="G15" s="91">
        <f t="shared" ref="G15:G16" si="14">D15*23.2/100+D15</f>
        <v>9912.7335999999996</v>
      </c>
      <c r="H15" s="91">
        <f t="shared" ref="H15:H16" si="15">D15*32.2/100+D15</f>
        <v>10636.8781</v>
      </c>
      <c r="J15" s="95">
        <v>11677</v>
      </c>
      <c r="K15" s="91">
        <v>16348</v>
      </c>
      <c r="L15" s="96">
        <f>J15*55/100+J15</f>
        <v>18099.349999999999</v>
      </c>
      <c r="M15" s="91">
        <f>L15*10/100+L15</f>
        <v>19909.285</v>
      </c>
      <c r="N15" s="91">
        <f>L15*19/100+L15</f>
        <v>21538.226499999997</v>
      </c>
      <c r="O15" s="91">
        <f>L15*23.2/100+L15</f>
        <v>22298.3992</v>
      </c>
      <c r="P15" s="91">
        <f>K15*32.2/100+K15</f>
        <v>21612.056</v>
      </c>
    </row>
    <row r="16" spans="2:23" ht="15.75" thickBot="1" x14ac:dyDescent="0.3">
      <c r="B16" s="97">
        <v>9082</v>
      </c>
      <c r="C16" s="91">
        <v>12715</v>
      </c>
      <c r="D16" s="90">
        <f t="shared" si="11"/>
        <v>14077.1</v>
      </c>
      <c r="E16" s="90">
        <f t="shared" si="12"/>
        <v>15484.810000000001</v>
      </c>
      <c r="F16" s="90">
        <f t="shared" si="13"/>
        <v>16751.749</v>
      </c>
      <c r="G16" s="91">
        <f t="shared" si="14"/>
        <v>17342.9872</v>
      </c>
      <c r="H16" s="91">
        <f t="shared" si="15"/>
        <v>18609.926200000002</v>
      </c>
      <c r="K16" s="85"/>
    </row>
    <row r="17" spans="2:23" ht="15.75" thickBot="1" x14ac:dyDescent="0.3">
      <c r="B17" s="52"/>
      <c r="D17" s="98"/>
    </row>
    <row r="18" spans="2:23" ht="15.75" thickBot="1" x14ac:dyDescent="0.3">
      <c r="B18" s="86" t="s">
        <v>20</v>
      </c>
      <c r="C18" s="99"/>
      <c r="D18" s="87"/>
      <c r="E18" s="87"/>
      <c r="F18" s="87"/>
      <c r="G18" s="87"/>
      <c r="H18" s="88"/>
      <c r="J18" s="86" t="s">
        <v>21</v>
      </c>
      <c r="K18" s="87"/>
      <c r="L18" s="87"/>
      <c r="M18" s="87"/>
      <c r="N18" s="87"/>
      <c r="O18" s="87"/>
      <c r="P18" s="88"/>
    </row>
    <row r="19" spans="2:23" ht="15.75" thickBot="1" x14ac:dyDescent="0.3">
      <c r="B19" s="100">
        <v>205</v>
      </c>
      <c r="C19" s="101">
        <v>287</v>
      </c>
      <c r="D19" s="102">
        <f>B19*55/100+B19</f>
        <v>317.75</v>
      </c>
      <c r="E19" s="103">
        <f>D19*10/100+D19</f>
        <v>349.52499999999998</v>
      </c>
      <c r="F19" s="104">
        <f>D19*19/100+D19</f>
        <v>378.1225</v>
      </c>
      <c r="G19" s="90">
        <f>D19*23.2/100+D19</f>
        <v>391.46800000000002</v>
      </c>
      <c r="H19" s="91">
        <f>D19*32.2/100+D19</f>
        <v>420.06550000000004</v>
      </c>
      <c r="J19" s="105">
        <v>57</v>
      </c>
      <c r="K19" s="106">
        <v>80</v>
      </c>
      <c r="L19" s="106">
        <f>J19*55/100+J19</f>
        <v>88.35</v>
      </c>
      <c r="M19" s="107">
        <f>L19*10/100+L19</f>
        <v>97.185000000000002</v>
      </c>
      <c r="N19" s="108">
        <f>L19*19/100+L19</f>
        <v>105.1365</v>
      </c>
      <c r="O19" s="108">
        <f>L19*23.2/100+L19</f>
        <v>108.84719999999999</v>
      </c>
      <c r="P19" s="84">
        <f>L19*32.2/100+L19</f>
        <v>116.7987</v>
      </c>
    </row>
    <row r="20" spans="2:23" ht="15.75" thickBot="1" x14ac:dyDescent="0.3">
      <c r="B20" s="52"/>
      <c r="C20" s="109"/>
      <c r="D20" s="110"/>
      <c r="E20" s="110"/>
      <c r="F20" s="110"/>
      <c r="G20" s="110"/>
      <c r="H20" s="110"/>
      <c r="I20" s="110"/>
      <c r="K20" s="111"/>
      <c r="L20" s="110"/>
      <c r="M20" s="110"/>
      <c r="N20" s="110"/>
      <c r="O20" s="110"/>
      <c r="P20" s="110"/>
      <c r="Q20" s="112"/>
      <c r="R20" s="112"/>
      <c r="S20" s="113"/>
      <c r="T20" s="113"/>
      <c r="U20" s="113"/>
      <c r="V20" s="113"/>
      <c r="W20" s="113"/>
    </row>
    <row r="21" spans="2:23" ht="15.75" thickBot="1" x14ac:dyDescent="0.3">
      <c r="B21" s="124" t="s">
        <v>25</v>
      </c>
      <c r="C21" s="125"/>
      <c r="D21" s="126">
        <v>1308</v>
      </c>
      <c r="E21" s="127">
        <v>1628</v>
      </c>
      <c r="F21" s="128">
        <f>D21*55/100+D21</f>
        <v>2027.4</v>
      </c>
      <c r="G21" s="51">
        <f>F21*10/100+F21</f>
        <v>2230.1400000000003</v>
      </c>
      <c r="H21" s="51">
        <f>F21*19/100+F21</f>
        <v>2412.6060000000002</v>
      </c>
      <c r="I21" s="51">
        <f>F21*23.2/100+F21</f>
        <v>2497.7568000000001</v>
      </c>
      <c r="J21" s="129">
        <f>F21*32.2/100+F21</f>
        <v>2680.2228</v>
      </c>
    </row>
    <row r="22" spans="2:23" ht="15.75" thickBot="1" x14ac:dyDescent="0.3">
      <c r="B22" s="124" t="s">
        <v>26</v>
      </c>
      <c r="C22" s="125"/>
      <c r="D22" s="126">
        <v>2719</v>
      </c>
      <c r="E22" s="127">
        <v>3384</v>
      </c>
      <c r="F22" s="128">
        <f>D22*55/100+D22</f>
        <v>4214.45</v>
      </c>
      <c r="G22" s="51">
        <f t="shared" ref="G22:G24" si="16">F22*10/100+F22</f>
        <v>4635.8949999999995</v>
      </c>
      <c r="H22" s="51">
        <f t="shared" ref="H22:H24" si="17">F22*19/100+F22</f>
        <v>5015.1954999999998</v>
      </c>
      <c r="I22" s="51">
        <f t="shared" ref="I22:I24" si="18">F22*23.2/100+F22</f>
        <v>5192.2024000000001</v>
      </c>
      <c r="J22" s="129">
        <f t="shared" ref="J22:J24" si="19">F22*32.2/100+F22</f>
        <v>5571.5028999999995</v>
      </c>
    </row>
    <row r="23" spans="2:23" ht="15.75" thickBot="1" x14ac:dyDescent="0.3">
      <c r="B23" s="130" t="s">
        <v>27</v>
      </c>
      <c r="C23" s="131"/>
      <c r="D23" s="132">
        <v>1700</v>
      </c>
      <c r="E23" s="127">
        <v>2115</v>
      </c>
      <c r="F23" s="128">
        <f>D23*55/100+D23</f>
        <v>2635</v>
      </c>
      <c r="G23" s="51">
        <f t="shared" si="16"/>
        <v>2898.5</v>
      </c>
      <c r="H23" s="51">
        <f t="shared" si="17"/>
        <v>3135.65</v>
      </c>
      <c r="I23" s="51">
        <f t="shared" si="18"/>
        <v>3246.32</v>
      </c>
      <c r="J23" s="129">
        <f t="shared" si="19"/>
        <v>3483.4700000000003</v>
      </c>
    </row>
    <row r="24" spans="2:23" ht="15.75" thickBot="1" x14ac:dyDescent="0.3">
      <c r="B24" s="124" t="s">
        <v>28</v>
      </c>
      <c r="C24" s="133"/>
      <c r="D24" s="126">
        <v>6906</v>
      </c>
      <c r="E24" s="24">
        <v>8595</v>
      </c>
      <c r="F24" s="51">
        <f>D24*55/100+D24</f>
        <v>10704.3</v>
      </c>
      <c r="G24" s="51">
        <f t="shared" si="16"/>
        <v>11774.73</v>
      </c>
      <c r="H24" s="51">
        <f t="shared" si="17"/>
        <v>12738.116999999998</v>
      </c>
      <c r="I24" s="51">
        <f t="shared" si="18"/>
        <v>13187.6976</v>
      </c>
      <c r="J24" s="129">
        <f t="shared" si="19"/>
        <v>14151.0846</v>
      </c>
    </row>
    <row r="25" spans="2:23" ht="15.75" thickBot="1" x14ac:dyDescent="0.3">
      <c r="B25" s="52"/>
    </row>
    <row r="26" spans="2:23" ht="15.75" thickBot="1" x14ac:dyDescent="0.3">
      <c r="B26" s="116" t="s">
        <v>23</v>
      </c>
      <c r="C26" s="117"/>
      <c r="D26" s="117"/>
      <c r="E26" s="117"/>
      <c r="F26" s="118" t="s">
        <v>24</v>
      </c>
      <c r="G26" s="119">
        <v>309</v>
      </c>
      <c r="H26" s="119">
        <v>432</v>
      </c>
      <c r="I26" s="120">
        <f>G26*55/100+G26</f>
        <v>478.95</v>
      </c>
      <c r="J26" s="121">
        <f>I26*10/100+I26</f>
        <v>526.84500000000003</v>
      </c>
      <c r="K26" s="121">
        <f>I26*19/100+I26</f>
        <v>569.95049999999992</v>
      </c>
      <c r="L26" s="122">
        <f>I26*23.2/100+I26</f>
        <v>590.06639999999993</v>
      </c>
      <c r="M26" s="336">
        <f>I26*32.2/100+I26</f>
        <v>633.17190000000005</v>
      </c>
    </row>
    <row r="27" spans="2:23" ht="15.75" thickBot="1" x14ac:dyDescent="0.3"/>
    <row r="28" spans="2:23" ht="15.75" thickBot="1" x14ac:dyDescent="0.3">
      <c r="B28" s="114" t="s">
        <v>22</v>
      </c>
      <c r="C28" s="49">
        <v>43647</v>
      </c>
      <c r="D28" s="115">
        <v>43739</v>
      </c>
    </row>
    <row r="29" spans="2:23" ht="15.75" thickBot="1" x14ac:dyDescent="0.3">
      <c r="B29" s="105">
        <v>28000</v>
      </c>
      <c r="C29" s="123">
        <v>14000</v>
      </c>
      <c r="D29" s="84">
        <v>14000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workbookViewId="0">
      <selection activeCell="I4" sqref="I4"/>
    </sheetView>
  </sheetViews>
  <sheetFormatPr baseColWidth="10" defaultRowHeight="15" x14ac:dyDescent="0.25"/>
  <sheetData>
    <row r="1" spans="2:10" ht="27" thickBot="1" x14ac:dyDescent="0.45">
      <c r="B1" s="2" t="s">
        <v>213</v>
      </c>
    </row>
    <row r="2" spans="2:10" ht="15.75" thickBot="1" x14ac:dyDescent="0.3">
      <c r="B2" s="57"/>
      <c r="D2" s="134">
        <v>0.4</v>
      </c>
      <c r="E2" s="134">
        <v>0.55000000000000004</v>
      </c>
      <c r="F2" s="135">
        <v>0.1</v>
      </c>
      <c r="G2" s="136">
        <v>0.09</v>
      </c>
      <c r="H2" s="342">
        <v>4.2000000000000003E-2</v>
      </c>
      <c r="I2" s="136">
        <v>0.09</v>
      </c>
    </row>
    <row r="3" spans="2:10" ht="15.75" thickBot="1" x14ac:dyDescent="0.3">
      <c r="B3" s="137" t="s">
        <v>29</v>
      </c>
      <c r="C3" s="138">
        <v>43191</v>
      </c>
      <c r="D3" s="138">
        <v>43525</v>
      </c>
      <c r="E3" s="139">
        <v>43556</v>
      </c>
      <c r="F3" s="140">
        <v>43647</v>
      </c>
      <c r="G3" s="140">
        <v>43739</v>
      </c>
      <c r="H3" s="140">
        <v>43770</v>
      </c>
      <c r="I3" s="140">
        <v>43800</v>
      </c>
    </row>
    <row r="4" spans="2:10" ht="15.75" thickBot="1" x14ac:dyDescent="0.3">
      <c r="B4" s="141">
        <v>2</v>
      </c>
      <c r="C4" s="142">
        <v>22527</v>
      </c>
      <c r="D4" s="142">
        <v>31538</v>
      </c>
      <c r="E4" s="142">
        <f>C4*55/100+C4</f>
        <v>34916.85</v>
      </c>
      <c r="F4" s="143">
        <f>E4*10/100+E4</f>
        <v>38408.534999999996</v>
      </c>
      <c r="G4" s="144">
        <f>E4*19/100+E4</f>
        <v>41551.051500000001</v>
      </c>
      <c r="H4" s="144">
        <f>E4*23.2/100+E4</f>
        <v>43017.559199999996</v>
      </c>
      <c r="I4" s="144">
        <f>E4*32.2/100+E4</f>
        <v>46160.075700000001</v>
      </c>
    </row>
    <row r="5" spans="2:10" ht="15.75" thickBot="1" x14ac:dyDescent="0.3">
      <c r="B5" s="141">
        <v>3</v>
      </c>
      <c r="C5" s="145">
        <v>24215</v>
      </c>
      <c r="D5" s="145">
        <v>33903</v>
      </c>
      <c r="E5" s="142">
        <f t="shared" ref="E5:E14" si="0">C5*55/100+C5</f>
        <v>37533.25</v>
      </c>
      <c r="F5" s="143">
        <f t="shared" ref="F5:F14" si="1">E5*10/100+E5</f>
        <v>41286.574999999997</v>
      </c>
      <c r="G5" s="144">
        <f t="shared" ref="G5:G14" si="2">E5*19/100+E5</f>
        <v>44664.567499999997</v>
      </c>
      <c r="H5" s="144">
        <f t="shared" ref="H5:H14" si="3">E5*23.2/100+E5</f>
        <v>46240.964</v>
      </c>
      <c r="I5" s="144">
        <f t="shared" ref="I5:I14" si="4">E5*32.2/100+E5</f>
        <v>49618.9565</v>
      </c>
    </row>
    <row r="6" spans="2:10" ht="15.75" thickBot="1" x14ac:dyDescent="0.3">
      <c r="B6" s="146">
        <v>4</v>
      </c>
      <c r="C6" s="145">
        <v>26033</v>
      </c>
      <c r="D6" s="145">
        <v>36446</v>
      </c>
      <c r="E6" s="142">
        <f t="shared" si="0"/>
        <v>40351.15</v>
      </c>
      <c r="F6" s="143">
        <f t="shared" si="1"/>
        <v>44386.264999999999</v>
      </c>
      <c r="G6" s="144">
        <f t="shared" si="2"/>
        <v>48017.868500000004</v>
      </c>
      <c r="H6" s="144">
        <f t="shared" si="3"/>
        <v>49712.616800000003</v>
      </c>
      <c r="I6" s="144">
        <f t="shared" si="4"/>
        <v>53344.220300000001</v>
      </c>
    </row>
    <row r="7" spans="2:10" ht="15.75" thickBot="1" x14ac:dyDescent="0.3">
      <c r="B7" s="146">
        <v>5</v>
      </c>
      <c r="C7" s="145">
        <v>27183</v>
      </c>
      <c r="D7" s="145">
        <v>38057</v>
      </c>
      <c r="E7" s="142">
        <f t="shared" si="0"/>
        <v>42133.65</v>
      </c>
      <c r="F7" s="143">
        <f t="shared" si="1"/>
        <v>46347.014999999999</v>
      </c>
      <c r="G7" s="144">
        <f t="shared" si="2"/>
        <v>50139.0435</v>
      </c>
      <c r="H7" s="144">
        <f t="shared" si="3"/>
        <v>51908.656800000004</v>
      </c>
      <c r="I7" s="144">
        <f t="shared" si="4"/>
        <v>55700.685300000005</v>
      </c>
    </row>
    <row r="8" spans="2:10" ht="15.75" thickBot="1" x14ac:dyDescent="0.3">
      <c r="B8" s="146">
        <v>6</v>
      </c>
      <c r="C8" s="145">
        <v>30084</v>
      </c>
      <c r="D8" s="145">
        <v>42118</v>
      </c>
      <c r="E8" s="142">
        <f t="shared" si="0"/>
        <v>46630.2</v>
      </c>
      <c r="F8" s="143">
        <f t="shared" si="1"/>
        <v>51293.22</v>
      </c>
      <c r="G8" s="144">
        <f t="shared" si="2"/>
        <v>55489.937999999995</v>
      </c>
      <c r="H8" s="144">
        <f t="shared" si="3"/>
        <v>57448.406399999993</v>
      </c>
      <c r="I8" s="144">
        <f t="shared" si="4"/>
        <v>61645.124400000001</v>
      </c>
    </row>
    <row r="9" spans="2:10" ht="15.75" thickBot="1" x14ac:dyDescent="0.3">
      <c r="B9" s="146" t="s">
        <v>30</v>
      </c>
      <c r="C9" s="145">
        <v>27359</v>
      </c>
      <c r="D9" s="145">
        <v>38302</v>
      </c>
      <c r="E9" s="142">
        <f t="shared" si="0"/>
        <v>42406.45</v>
      </c>
      <c r="F9" s="143">
        <f t="shared" si="1"/>
        <v>46647.095000000001</v>
      </c>
      <c r="G9" s="144">
        <f t="shared" si="2"/>
        <v>50463.675499999998</v>
      </c>
      <c r="H9" s="144">
        <f t="shared" si="3"/>
        <v>52244.746399999996</v>
      </c>
      <c r="I9" s="144">
        <f t="shared" si="4"/>
        <v>56061.3269</v>
      </c>
    </row>
    <row r="10" spans="2:10" ht="15.75" thickBot="1" x14ac:dyDescent="0.3">
      <c r="B10" s="146">
        <v>7</v>
      </c>
      <c r="C10" s="145">
        <v>32463</v>
      </c>
      <c r="D10" s="145">
        <v>45448</v>
      </c>
      <c r="E10" s="142">
        <f t="shared" si="0"/>
        <v>50317.65</v>
      </c>
      <c r="F10" s="143">
        <f t="shared" si="1"/>
        <v>55349.415000000001</v>
      </c>
      <c r="G10" s="144">
        <f t="shared" si="2"/>
        <v>59878.003499999999</v>
      </c>
      <c r="H10" s="144">
        <f t="shared" si="3"/>
        <v>61991.344799999999</v>
      </c>
      <c r="I10" s="144">
        <f t="shared" si="4"/>
        <v>66519.933300000004</v>
      </c>
    </row>
    <row r="11" spans="2:10" ht="15.75" thickBot="1" x14ac:dyDescent="0.3">
      <c r="B11" s="147">
        <v>8</v>
      </c>
      <c r="C11" s="145">
        <v>33148</v>
      </c>
      <c r="D11" s="145">
        <v>46407</v>
      </c>
      <c r="E11" s="142">
        <f t="shared" si="0"/>
        <v>51379.4</v>
      </c>
      <c r="F11" s="143">
        <f t="shared" si="1"/>
        <v>56517.340000000004</v>
      </c>
      <c r="G11" s="144">
        <f t="shared" si="2"/>
        <v>61141.486000000004</v>
      </c>
      <c r="H11" s="144">
        <f t="shared" si="3"/>
        <v>63299.4208</v>
      </c>
      <c r="I11" s="144">
        <f t="shared" si="4"/>
        <v>67923.566800000001</v>
      </c>
    </row>
    <row r="12" spans="2:10" ht="15.75" thickBot="1" x14ac:dyDescent="0.3">
      <c r="B12" s="146">
        <v>9</v>
      </c>
      <c r="C12" s="145">
        <v>31618</v>
      </c>
      <c r="D12" s="145">
        <v>44265</v>
      </c>
      <c r="E12" s="142">
        <f t="shared" si="0"/>
        <v>49007.9</v>
      </c>
      <c r="F12" s="143">
        <f t="shared" si="1"/>
        <v>53908.69</v>
      </c>
      <c r="G12" s="144">
        <f t="shared" si="2"/>
        <v>58319.400999999998</v>
      </c>
      <c r="H12" s="144">
        <f t="shared" si="3"/>
        <v>60377.732799999998</v>
      </c>
      <c r="I12" s="144">
        <f t="shared" si="4"/>
        <v>64788.443800000001</v>
      </c>
    </row>
    <row r="13" spans="2:10" ht="15.75" thickBot="1" x14ac:dyDescent="0.3">
      <c r="B13" s="147">
        <v>16</v>
      </c>
      <c r="C13" s="145">
        <v>37242</v>
      </c>
      <c r="D13" s="145">
        <v>52139</v>
      </c>
      <c r="E13" s="142">
        <f t="shared" si="0"/>
        <v>57725.1</v>
      </c>
      <c r="F13" s="143">
        <f t="shared" si="1"/>
        <v>63497.61</v>
      </c>
      <c r="G13" s="144">
        <f t="shared" si="2"/>
        <v>68692.868999999992</v>
      </c>
      <c r="H13" s="144">
        <f t="shared" si="3"/>
        <v>71117.323199999999</v>
      </c>
      <c r="I13" s="144">
        <f t="shared" si="4"/>
        <v>76312.582200000004</v>
      </c>
    </row>
    <row r="14" spans="2:10" ht="15.75" thickBot="1" x14ac:dyDescent="0.3">
      <c r="B14" s="146">
        <v>17</v>
      </c>
      <c r="C14" s="148">
        <v>48993</v>
      </c>
      <c r="D14" s="148">
        <v>68591</v>
      </c>
      <c r="E14" s="142">
        <f t="shared" si="0"/>
        <v>75939.149999999994</v>
      </c>
      <c r="F14" s="143">
        <f t="shared" si="1"/>
        <v>83533.064999999988</v>
      </c>
      <c r="G14" s="144">
        <f t="shared" si="2"/>
        <v>90367.588499999998</v>
      </c>
      <c r="H14" s="144">
        <f t="shared" si="3"/>
        <v>93557.032799999986</v>
      </c>
      <c r="I14" s="144">
        <f t="shared" si="4"/>
        <v>100391.5563</v>
      </c>
    </row>
    <row r="15" spans="2:10" ht="15.75" thickBot="1" x14ac:dyDescent="0.3">
      <c r="B15" s="149" t="s">
        <v>31</v>
      </c>
      <c r="C15" s="150"/>
      <c r="D15" s="151">
        <v>309</v>
      </c>
      <c r="E15" s="151">
        <v>432</v>
      </c>
      <c r="F15" s="152">
        <f>D15*55/100+D15</f>
        <v>478.95</v>
      </c>
      <c r="G15" s="153">
        <f>E15*10/100+E15</f>
        <v>475.2</v>
      </c>
      <c r="H15" s="153">
        <f>E15*19/100+E15</f>
        <v>514.08000000000004</v>
      </c>
      <c r="I15" s="154">
        <f>E15*23.2/100+E15</f>
        <v>532.22399999999993</v>
      </c>
      <c r="J15" s="154">
        <f>E15*32.2/100+E15</f>
        <v>571.10400000000004</v>
      </c>
    </row>
    <row r="17" spans="2:16" ht="15.75" x14ac:dyDescent="0.25">
      <c r="B17" s="155" t="s">
        <v>32</v>
      </c>
      <c r="C17" s="155"/>
      <c r="D17" s="155"/>
      <c r="E17" s="155"/>
      <c r="F17" s="155"/>
      <c r="G17" s="155"/>
      <c r="H17" s="155"/>
      <c r="I17" s="155"/>
      <c r="J17" s="155"/>
      <c r="K17" s="155"/>
      <c r="L17" s="57"/>
      <c r="M17" s="57"/>
      <c r="N17" s="57"/>
      <c r="O17" s="57"/>
      <c r="P17" s="57"/>
    </row>
    <row r="18" spans="2:16" ht="15.75" x14ac:dyDescent="0.25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57"/>
      <c r="M18" s="57"/>
      <c r="N18" s="57"/>
      <c r="O18" s="57"/>
      <c r="P18" s="57"/>
    </row>
    <row r="19" spans="2:16" ht="15.75" x14ac:dyDescent="0.25">
      <c r="B19" s="155" t="s">
        <v>33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57"/>
      <c r="M19" s="57"/>
      <c r="N19" s="57"/>
      <c r="O19" s="57"/>
      <c r="P19" s="57"/>
    </row>
    <row r="20" spans="2:16" ht="15.75" x14ac:dyDescent="0.25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57"/>
      <c r="M20" s="57"/>
      <c r="N20" s="57"/>
      <c r="O20" s="57"/>
      <c r="P20" s="57"/>
    </row>
    <row r="21" spans="2:16" ht="15.75" x14ac:dyDescent="0.25">
      <c r="B21" s="155" t="s">
        <v>34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57"/>
      <c r="M21" s="57"/>
      <c r="N21" s="57"/>
      <c r="O21" s="57"/>
      <c r="P21" s="57"/>
    </row>
    <row r="22" spans="2:16" ht="15.75" x14ac:dyDescent="0.25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57"/>
      <c r="M22" s="57"/>
      <c r="N22" s="57"/>
      <c r="O22" s="57"/>
      <c r="P22" s="57"/>
    </row>
    <row r="23" spans="2:16" ht="15.75" x14ac:dyDescent="0.25">
      <c r="B23" s="155" t="s">
        <v>35</v>
      </c>
      <c r="C23" s="155"/>
      <c r="D23" s="155"/>
      <c r="E23" s="155"/>
      <c r="F23" s="155"/>
      <c r="G23" s="155"/>
      <c r="H23" s="155"/>
      <c r="I23" s="155"/>
      <c r="J23" s="155"/>
      <c r="K23" s="155"/>
      <c r="L23" s="57"/>
      <c r="M23" s="57"/>
      <c r="N23" s="57"/>
      <c r="O23" s="57"/>
      <c r="P23" s="57"/>
    </row>
    <row r="24" spans="2:16" ht="15.75" x14ac:dyDescent="0.25"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57"/>
      <c r="M24" s="57"/>
      <c r="N24" s="57"/>
      <c r="O24" s="57"/>
      <c r="P24" s="57"/>
    </row>
    <row r="25" spans="2:16" ht="15.75" x14ac:dyDescent="0.25">
      <c r="B25" s="155" t="s">
        <v>36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57"/>
      <c r="M25" s="57"/>
      <c r="N25" s="57"/>
      <c r="O25" s="57"/>
      <c r="P25" s="57"/>
    </row>
    <row r="26" spans="2:16" ht="15.75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57"/>
      <c r="M26" s="57"/>
      <c r="N26" s="57"/>
      <c r="O26" s="57"/>
      <c r="P26" s="57"/>
    </row>
    <row r="27" spans="2:16" ht="15.75" x14ac:dyDescent="0.25">
      <c r="B27" s="155" t="s">
        <v>37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57"/>
      <c r="M27" s="57"/>
      <c r="N27" s="57"/>
      <c r="O27" s="57"/>
      <c r="P27" s="57"/>
    </row>
    <row r="28" spans="2:16" ht="15.75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57"/>
      <c r="M28" s="57"/>
      <c r="N28" s="57"/>
      <c r="O28" s="57"/>
      <c r="P28" s="57"/>
    </row>
    <row r="29" spans="2:16" ht="18.75" x14ac:dyDescent="0.3">
      <c r="B29" s="15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workbookViewId="0">
      <selection activeCell="N56" sqref="N56"/>
    </sheetView>
  </sheetViews>
  <sheetFormatPr baseColWidth="10" defaultRowHeight="15" x14ac:dyDescent="0.25"/>
  <sheetData>
    <row r="1" spans="2:16" ht="15.75" thickBot="1" x14ac:dyDescent="0.3"/>
    <row r="2" spans="2:16" ht="18.75" x14ac:dyDescent="0.3">
      <c r="B2" s="157" t="s">
        <v>39</v>
      </c>
      <c r="C2" s="158"/>
      <c r="D2" s="158"/>
      <c r="E2" s="159" t="s">
        <v>210</v>
      </c>
      <c r="F2" s="159"/>
      <c r="G2" s="160"/>
      <c r="H2" s="159"/>
      <c r="I2" s="159"/>
      <c r="J2" s="159"/>
      <c r="K2" s="160"/>
      <c r="L2" s="62"/>
      <c r="M2" s="62"/>
      <c r="N2" s="62"/>
      <c r="O2" s="63"/>
    </row>
    <row r="3" spans="2:16" ht="15.75" thickBot="1" x14ac:dyDescent="0.3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3"/>
      <c r="M3" s="163"/>
      <c r="N3" s="163"/>
      <c r="O3" s="164"/>
    </row>
    <row r="4" spans="2:16" ht="19.5" thickBot="1" x14ac:dyDescent="0.35">
      <c r="B4" s="165"/>
      <c r="C4" s="166"/>
      <c r="D4" s="166"/>
      <c r="E4" s="166"/>
      <c r="F4" s="166"/>
      <c r="G4" s="166"/>
      <c r="H4" s="167" t="s">
        <v>40</v>
      </c>
      <c r="I4" s="167"/>
      <c r="J4" s="167"/>
      <c r="K4" s="8"/>
      <c r="L4" s="8"/>
      <c r="M4" s="8"/>
      <c r="N4" s="8"/>
      <c r="O4" s="9"/>
    </row>
    <row r="5" spans="2:16" ht="15.75" thickBot="1" x14ac:dyDescent="0.3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2:16" x14ac:dyDescent="0.25">
      <c r="B6" s="169" t="s">
        <v>41</v>
      </c>
      <c r="C6" s="170"/>
      <c r="D6" s="170"/>
      <c r="E6" s="170"/>
      <c r="F6" s="170"/>
      <c r="G6" s="170"/>
      <c r="H6" s="171"/>
      <c r="J6" s="169" t="s">
        <v>42</v>
      </c>
      <c r="K6" s="170"/>
      <c r="L6" s="170"/>
      <c r="M6" s="170"/>
      <c r="N6" s="172"/>
      <c r="O6" s="172"/>
      <c r="P6" s="173"/>
    </row>
    <row r="7" spans="2:16" ht="15.75" thickBot="1" x14ac:dyDescent="0.3">
      <c r="B7" s="174" t="s">
        <v>43</v>
      </c>
      <c r="C7" s="175"/>
      <c r="D7" s="175"/>
      <c r="E7" s="175"/>
      <c r="F7" s="175"/>
      <c r="G7" s="175"/>
      <c r="H7" s="176"/>
      <c r="J7" s="177" t="s">
        <v>44</v>
      </c>
      <c r="K7" s="178"/>
      <c r="L7" s="178"/>
      <c r="M7" s="178"/>
      <c r="N7" s="179"/>
      <c r="O7" s="179"/>
      <c r="P7" s="180"/>
    </row>
    <row r="8" spans="2:16" ht="15.75" thickBot="1" x14ac:dyDescent="0.3">
      <c r="B8" s="181"/>
      <c r="C8" s="182" t="s">
        <v>45</v>
      </c>
      <c r="D8" s="182"/>
      <c r="E8" s="182"/>
      <c r="F8" s="182"/>
      <c r="G8" s="182"/>
      <c r="H8" s="183"/>
      <c r="J8" s="174"/>
      <c r="K8" s="175"/>
      <c r="L8" s="175"/>
      <c r="M8" s="175"/>
      <c r="N8" s="184"/>
      <c r="O8" s="184"/>
      <c r="P8" s="185"/>
    </row>
    <row r="9" spans="2:16" ht="15.75" thickBot="1" x14ac:dyDescent="0.3">
      <c r="B9" s="186" t="s">
        <v>2</v>
      </c>
      <c r="C9" s="187" t="s">
        <v>46</v>
      </c>
      <c r="D9" s="188" t="s">
        <v>46</v>
      </c>
      <c r="E9" s="188" t="s">
        <v>46</v>
      </c>
      <c r="F9" s="188" t="s">
        <v>46</v>
      </c>
      <c r="G9" s="188" t="s">
        <v>46</v>
      </c>
      <c r="H9" s="189" t="s">
        <v>46</v>
      </c>
      <c r="J9" s="190"/>
      <c r="K9" s="181" t="s">
        <v>47</v>
      </c>
      <c r="L9" s="191"/>
      <c r="M9" s="191"/>
      <c r="N9" s="192"/>
      <c r="O9" s="192"/>
      <c r="P9" s="183"/>
    </row>
    <row r="10" spans="2:16" ht="15.75" thickBot="1" x14ac:dyDescent="0.3">
      <c r="B10" s="193"/>
      <c r="C10" s="194">
        <v>43220</v>
      </c>
      <c r="D10" s="195">
        <v>43556</v>
      </c>
      <c r="E10" s="196">
        <v>43647</v>
      </c>
      <c r="F10" s="196">
        <v>43739</v>
      </c>
      <c r="G10" s="196">
        <v>43770</v>
      </c>
      <c r="H10" s="197">
        <v>43831</v>
      </c>
      <c r="J10" s="198" t="s">
        <v>2</v>
      </c>
      <c r="K10" s="187" t="s">
        <v>46</v>
      </c>
      <c r="L10" s="188" t="s">
        <v>46</v>
      </c>
      <c r="M10" s="188" t="s">
        <v>46</v>
      </c>
      <c r="N10" s="199" t="s">
        <v>46</v>
      </c>
      <c r="O10" s="199" t="s">
        <v>46</v>
      </c>
      <c r="P10" s="200" t="s">
        <v>46</v>
      </c>
    </row>
    <row r="11" spans="2:16" ht="15.75" thickBot="1" x14ac:dyDescent="0.3">
      <c r="B11" s="201">
        <v>1</v>
      </c>
      <c r="C11" s="202">
        <v>17326</v>
      </c>
      <c r="D11" s="203">
        <v>26855</v>
      </c>
      <c r="E11" s="204">
        <v>29272</v>
      </c>
      <c r="F11" s="204">
        <v>31958</v>
      </c>
      <c r="G11" s="204">
        <v>33086</v>
      </c>
      <c r="H11" s="205">
        <v>35503</v>
      </c>
      <c r="J11" s="198"/>
      <c r="K11" s="194">
        <v>43585</v>
      </c>
      <c r="L11" s="195">
        <v>43586</v>
      </c>
      <c r="M11" s="196">
        <v>43647</v>
      </c>
      <c r="N11" s="206">
        <v>43739</v>
      </c>
      <c r="O11" s="453">
        <v>43770</v>
      </c>
      <c r="P11" s="207">
        <v>43831</v>
      </c>
    </row>
    <row r="12" spans="2:16" ht="15.75" thickBot="1" x14ac:dyDescent="0.3">
      <c r="B12" s="208">
        <v>2</v>
      </c>
      <c r="C12" s="202">
        <v>19578</v>
      </c>
      <c r="D12" s="203">
        <v>30345</v>
      </c>
      <c r="E12" s="204">
        <v>33077</v>
      </c>
      <c r="F12" s="204">
        <v>36112</v>
      </c>
      <c r="G12" s="204">
        <v>37386</v>
      </c>
      <c r="H12" s="205">
        <v>40117</v>
      </c>
      <c r="J12" s="209" t="s">
        <v>48</v>
      </c>
      <c r="K12" s="202">
        <v>18422</v>
      </c>
      <c r="L12" s="203">
        <v>18422</v>
      </c>
      <c r="M12" s="210">
        <v>20080</v>
      </c>
      <c r="N12" s="211">
        <v>21922</v>
      </c>
      <c r="O12" s="454">
        <v>22696</v>
      </c>
      <c r="P12" s="212">
        <v>24354</v>
      </c>
    </row>
    <row r="13" spans="2:16" ht="15.75" thickBot="1" x14ac:dyDescent="0.3">
      <c r="B13" s="208">
        <v>3</v>
      </c>
      <c r="C13" s="202">
        <v>22122</v>
      </c>
      <c r="D13" s="203">
        <v>34289</v>
      </c>
      <c r="E13" s="204">
        <v>37375</v>
      </c>
      <c r="F13" s="204">
        <v>40404</v>
      </c>
      <c r="G13" s="204">
        <v>42244</v>
      </c>
      <c r="H13" s="205">
        <v>45330</v>
      </c>
      <c r="J13" s="213" t="s">
        <v>49</v>
      </c>
      <c r="K13" s="202">
        <v>20600</v>
      </c>
      <c r="L13" s="203">
        <v>20600</v>
      </c>
      <c r="M13" s="210">
        <v>22453</v>
      </c>
      <c r="N13" s="211">
        <v>24513</v>
      </c>
      <c r="O13" s="454">
        <v>25379</v>
      </c>
      <c r="P13" s="212">
        <v>27233</v>
      </c>
    </row>
    <row r="14" spans="2:16" ht="15.75" thickBot="1" x14ac:dyDescent="0.3">
      <c r="B14" s="214">
        <v>4</v>
      </c>
      <c r="C14" s="202">
        <v>24234</v>
      </c>
      <c r="D14" s="215">
        <v>37718</v>
      </c>
      <c r="E14" s="204">
        <v>41112</v>
      </c>
      <c r="F14" s="204">
        <v>44884</v>
      </c>
      <c r="G14" s="204">
        <v>46468</v>
      </c>
      <c r="H14" s="205">
        <v>49863</v>
      </c>
      <c r="J14" s="213" t="s">
        <v>50</v>
      </c>
      <c r="K14" s="202">
        <v>20768</v>
      </c>
      <c r="L14" s="203">
        <v>20768</v>
      </c>
      <c r="M14" s="210">
        <v>22638</v>
      </c>
      <c r="N14" s="211">
        <v>24714</v>
      </c>
      <c r="O14" s="454">
        <v>25587</v>
      </c>
      <c r="P14" s="212">
        <v>27456</v>
      </c>
    </row>
    <row r="15" spans="2:16" ht="15.75" thickBot="1" x14ac:dyDescent="0.3">
      <c r="B15" s="168"/>
      <c r="C15" s="168"/>
      <c r="D15" s="168"/>
      <c r="E15" s="168"/>
      <c r="F15" s="168"/>
      <c r="G15" s="168"/>
      <c r="H15" s="168"/>
      <c r="I15" s="168"/>
      <c r="J15" s="213" t="s">
        <v>51</v>
      </c>
      <c r="K15" s="202">
        <v>26855</v>
      </c>
      <c r="L15" s="203">
        <v>26855</v>
      </c>
      <c r="M15" s="210">
        <v>29272</v>
      </c>
      <c r="N15" s="211">
        <v>31958</v>
      </c>
      <c r="O15" s="454">
        <v>33086</v>
      </c>
      <c r="P15" s="212">
        <v>35503</v>
      </c>
    </row>
    <row r="16" spans="2:16" ht="15.75" thickBot="1" x14ac:dyDescent="0.3">
      <c r="B16" s="57"/>
      <c r="C16" s="168"/>
      <c r="D16" s="168"/>
      <c r="E16" s="168"/>
      <c r="F16" s="168"/>
      <c r="G16" s="168"/>
      <c r="H16" s="168"/>
      <c r="I16" s="168"/>
      <c r="J16" s="213" t="s">
        <v>52</v>
      </c>
      <c r="K16" s="202">
        <v>30346</v>
      </c>
      <c r="L16" s="203">
        <v>30346</v>
      </c>
      <c r="M16" s="210">
        <v>33077</v>
      </c>
      <c r="N16" s="211">
        <v>36112</v>
      </c>
      <c r="O16" s="454">
        <v>37386</v>
      </c>
      <c r="P16" s="212">
        <v>40117</v>
      </c>
    </row>
    <row r="17" spans="2:16" ht="15.75" thickBot="1" x14ac:dyDescent="0.3">
      <c r="B17" s="57"/>
      <c r="C17" s="168"/>
      <c r="D17" s="168"/>
      <c r="E17" s="168"/>
      <c r="F17" s="168"/>
      <c r="G17" s="168"/>
      <c r="H17" s="168"/>
      <c r="I17" s="168"/>
      <c r="J17" s="213" t="s">
        <v>53</v>
      </c>
      <c r="K17" s="202">
        <v>34289</v>
      </c>
      <c r="L17" s="203">
        <v>34289</v>
      </c>
      <c r="M17" s="210">
        <v>37375</v>
      </c>
      <c r="N17" s="211">
        <v>40804</v>
      </c>
      <c r="O17" s="454">
        <v>42244</v>
      </c>
      <c r="P17" s="212">
        <v>45330</v>
      </c>
    </row>
    <row r="18" spans="2:16" ht="15.75" thickBot="1" x14ac:dyDescent="0.3">
      <c r="B18" s="57"/>
      <c r="C18" s="168"/>
      <c r="D18" s="168"/>
      <c r="E18" s="168"/>
      <c r="F18" s="168"/>
      <c r="G18" s="168"/>
      <c r="H18" s="168"/>
      <c r="I18" s="168"/>
      <c r="J18" s="216" t="s">
        <v>54</v>
      </c>
      <c r="K18" s="202">
        <v>37718</v>
      </c>
      <c r="L18" s="215">
        <v>37718</v>
      </c>
      <c r="M18" s="210">
        <v>41112</v>
      </c>
      <c r="N18" s="211">
        <v>44884</v>
      </c>
      <c r="O18" s="211">
        <v>46468</v>
      </c>
      <c r="P18" s="217">
        <v>49863</v>
      </c>
    </row>
    <row r="19" spans="2:16" x14ac:dyDescent="0.25">
      <c r="B19" s="57"/>
      <c r="C19" s="218"/>
      <c r="D19" s="218"/>
      <c r="E19" s="218"/>
      <c r="F19" s="218"/>
      <c r="G19" s="218"/>
      <c r="H19" s="218"/>
      <c r="I19" s="218"/>
      <c r="J19" s="219"/>
      <c r="K19" s="218"/>
      <c r="L19" s="218"/>
      <c r="M19" s="218"/>
    </row>
    <row r="20" spans="2:16" ht="15.75" thickBot="1" x14ac:dyDescent="0.3"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2:16" ht="15.75" x14ac:dyDescent="0.25">
      <c r="B21" s="220"/>
      <c r="C21" s="221"/>
      <c r="D21" s="221"/>
      <c r="E21" s="221"/>
      <c r="F21" s="221" t="s">
        <v>55</v>
      </c>
      <c r="G21" s="221"/>
      <c r="H21" s="221"/>
      <c r="I21" s="221"/>
      <c r="J21" s="222"/>
    </row>
    <row r="22" spans="2:16" ht="15.75" thickBot="1" x14ac:dyDescent="0.3">
      <c r="B22" s="225"/>
      <c r="C22" s="226"/>
      <c r="D22" s="226"/>
      <c r="E22" s="226"/>
      <c r="F22" s="226"/>
      <c r="G22" s="226"/>
      <c r="H22" s="226"/>
      <c r="I22" s="226"/>
      <c r="J22" s="185"/>
    </row>
    <row r="23" spans="2:16" x14ac:dyDescent="0.25">
      <c r="B23" s="231"/>
      <c r="C23" s="232" t="s">
        <v>57</v>
      </c>
      <c r="D23" s="233"/>
      <c r="E23" s="234" t="s">
        <v>58</v>
      </c>
      <c r="F23" s="235" t="s">
        <v>58</v>
      </c>
      <c r="G23" s="236" t="s">
        <v>58</v>
      </c>
      <c r="H23" s="236" t="s">
        <v>58</v>
      </c>
      <c r="I23" s="237" t="s">
        <v>58</v>
      </c>
      <c r="J23" s="237" t="s">
        <v>58</v>
      </c>
    </row>
    <row r="24" spans="2:16" ht="15.75" thickBot="1" x14ac:dyDescent="0.3">
      <c r="B24" s="242"/>
      <c r="C24" s="243"/>
      <c r="D24" s="244"/>
      <c r="E24" s="245">
        <v>43220</v>
      </c>
      <c r="F24" s="246">
        <v>43556</v>
      </c>
      <c r="G24" s="247">
        <v>43647</v>
      </c>
      <c r="H24" s="247">
        <v>43739</v>
      </c>
      <c r="I24" s="248">
        <v>43770</v>
      </c>
      <c r="J24" s="248">
        <v>43831</v>
      </c>
    </row>
    <row r="25" spans="2:16" ht="15.75" thickBot="1" x14ac:dyDescent="0.3">
      <c r="B25" s="249" t="s">
        <v>61</v>
      </c>
      <c r="C25" s="250"/>
      <c r="D25" s="250"/>
      <c r="E25" s="251">
        <v>195.78</v>
      </c>
      <c r="F25" s="252">
        <v>303.45999999999998</v>
      </c>
      <c r="G25" s="251">
        <v>330.77</v>
      </c>
      <c r="H25" s="251">
        <v>361.12</v>
      </c>
      <c r="I25" s="251">
        <v>373.86</v>
      </c>
      <c r="J25" s="253">
        <v>401.17</v>
      </c>
    </row>
    <row r="26" spans="2:16" ht="15.75" thickBot="1" x14ac:dyDescent="0.3">
      <c r="B26" s="254" t="s">
        <v>63</v>
      </c>
      <c r="C26" s="255"/>
      <c r="D26" s="255"/>
      <c r="E26" s="256">
        <v>1756</v>
      </c>
      <c r="F26" s="257">
        <v>2722</v>
      </c>
      <c r="G26" s="256">
        <v>2967</v>
      </c>
      <c r="H26" s="256">
        <v>3239</v>
      </c>
      <c r="I26" s="256">
        <v>3353</v>
      </c>
      <c r="J26" s="258">
        <v>3598</v>
      </c>
    </row>
    <row r="27" spans="2:16" ht="15.75" thickBot="1" x14ac:dyDescent="0.3">
      <c r="B27" s="261" t="s">
        <v>65</v>
      </c>
      <c r="C27" s="262"/>
      <c r="D27" s="262"/>
      <c r="E27" s="256">
        <v>144</v>
      </c>
      <c r="F27" s="257">
        <v>223</v>
      </c>
      <c r="G27" s="256">
        <v>243</v>
      </c>
      <c r="H27" s="256">
        <v>266</v>
      </c>
      <c r="I27" s="256">
        <v>275</v>
      </c>
      <c r="J27" s="258">
        <v>295</v>
      </c>
    </row>
    <row r="28" spans="2:16" ht="15.75" thickBot="1" x14ac:dyDescent="0.3">
      <c r="B28" s="263" t="s">
        <v>66</v>
      </c>
      <c r="C28" s="264"/>
      <c r="D28" s="264"/>
      <c r="E28" s="205">
        <v>349</v>
      </c>
      <c r="F28" s="257">
        <v>541</v>
      </c>
      <c r="G28" s="265">
        <v>590</v>
      </c>
      <c r="H28" s="265">
        <v>644</v>
      </c>
      <c r="I28" s="256">
        <v>655</v>
      </c>
      <c r="J28" s="258">
        <v>715</v>
      </c>
    </row>
    <row r="29" spans="2:16" ht="15.75" thickBot="1" x14ac:dyDescent="0.3">
      <c r="B29" s="266" t="s">
        <v>67</v>
      </c>
      <c r="C29" s="267"/>
      <c r="D29" s="268"/>
      <c r="E29" s="269">
        <v>519</v>
      </c>
      <c r="F29" s="257">
        <v>804</v>
      </c>
      <c r="G29" s="265">
        <v>877</v>
      </c>
      <c r="H29" s="265">
        <v>957</v>
      </c>
      <c r="I29" s="256">
        <v>991</v>
      </c>
      <c r="J29" s="258">
        <v>1063</v>
      </c>
    </row>
    <row r="30" spans="2:16" ht="15.75" thickBot="1" x14ac:dyDescent="0.3">
      <c r="B30" s="261" t="s">
        <v>68</v>
      </c>
      <c r="C30" s="262"/>
      <c r="D30" s="262"/>
      <c r="E30" s="270">
        <v>588</v>
      </c>
      <c r="F30" s="271">
        <v>911</v>
      </c>
      <c r="G30" s="256">
        <v>993</v>
      </c>
      <c r="H30" s="256">
        <v>1085</v>
      </c>
      <c r="I30" s="256">
        <v>1123</v>
      </c>
      <c r="J30" s="258">
        <v>1205</v>
      </c>
    </row>
    <row r="31" spans="2:16" ht="15.75" thickBot="1" x14ac:dyDescent="0.3">
      <c r="B31" s="168"/>
      <c r="C31" s="272"/>
      <c r="D31" s="168"/>
      <c r="E31" s="168"/>
      <c r="F31" s="168"/>
      <c r="G31" s="168"/>
      <c r="H31" s="168"/>
      <c r="I31" s="168"/>
      <c r="J31" s="168"/>
      <c r="K31" s="168"/>
    </row>
    <row r="32" spans="2:16" ht="16.5" thickBot="1" x14ac:dyDescent="0.3">
      <c r="B32" s="273"/>
      <c r="C32" s="274" t="s">
        <v>209</v>
      </c>
      <c r="D32" s="274"/>
      <c r="E32" s="274"/>
      <c r="F32" s="274"/>
      <c r="G32" s="274"/>
      <c r="H32" s="274"/>
      <c r="I32" s="274"/>
      <c r="J32" s="274"/>
      <c r="K32" s="274"/>
      <c r="L32" s="275"/>
      <c r="M32" s="275"/>
      <c r="N32" s="275"/>
      <c r="O32" s="275"/>
      <c r="P32" s="276"/>
    </row>
    <row r="33" spans="2:16" ht="15.75" thickBot="1" x14ac:dyDescent="0.3"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2:16" ht="15.75" thickBot="1" x14ac:dyDescent="0.3">
      <c r="B34" s="181"/>
      <c r="C34" s="191"/>
      <c r="D34" s="191"/>
      <c r="E34" s="277" t="s">
        <v>69</v>
      </c>
      <c r="F34" s="191"/>
      <c r="G34" s="191"/>
      <c r="H34" s="191"/>
      <c r="I34" s="191"/>
      <c r="J34" s="191"/>
      <c r="K34" s="191"/>
      <c r="L34" s="192"/>
      <c r="M34" s="192"/>
      <c r="N34" s="192"/>
      <c r="O34" s="192"/>
      <c r="P34" s="183"/>
    </row>
    <row r="35" spans="2:16" ht="15.75" thickBot="1" x14ac:dyDescent="0.3">
      <c r="B35" s="190"/>
      <c r="C35" s="278" t="s">
        <v>70</v>
      </c>
      <c r="D35" s="278"/>
      <c r="E35" s="279">
        <v>43220</v>
      </c>
      <c r="F35" s="185"/>
      <c r="G35" s="279">
        <v>43556</v>
      </c>
      <c r="H35" s="176"/>
      <c r="I35" s="279">
        <v>43647</v>
      </c>
      <c r="J35" s="176"/>
      <c r="K35" s="280">
        <v>43739</v>
      </c>
      <c r="L35" s="185"/>
      <c r="M35" s="281">
        <v>43770</v>
      </c>
      <c r="N35" s="282"/>
      <c r="O35" s="281">
        <v>43831</v>
      </c>
      <c r="P35" s="282"/>
    </row>
    <row r="36" spans="2:16" ht="15.75" thickBot="1" x14ac:dyDescent="0.3">
      <c r="B36" s="283"/>
      <c r="C36" s="284"/>
      <c r="D36" s="285"/>
      <c r="E36" s="286" t="s">
        <v>71</v>
      </c>
      <c r="F36" s="287" t="s">
        <v>72</v>
      </c>
      <c r="G36" s="286" t="s">
        <v>73</v>
      </c>
      <c r="H36" s="288" t="s">
        <v>72</v>
      </c>
      <c r="I36" s="289" t="s">
        <v>73</v>
      </c>
      <c r="J36" s="290" t="s">
        <v>72</v>
      </c>
      <c r="K36" s="291" t="s">
        <v>71</v>
      </c>
      <c r="L36" s="291" t="s">
        <v>72</v>
      </c>
      <c r="M36" s="291" t="s">
        <v>71</v>
      </c>
      <c r="N36" s="291" t="s">
        <v>72</v>
      </c>
      <c r="O36" s="291" t="s">
        <v>71</v>
      </c>
      <c r="P36" s="291" t="s">
        <v>72</v>
      </c>
    </row>
    <row r="37" spans="2:16" ht="15.75" thickBot="1" x14ac:dyDescent="0.3">
      <c r="B37" s="292" t="s">
        <v>74</v>
      </c>
      <c r="C37" s="293"/>
      <c r="D37" s="293"/>
      <c r="E37" s="294">
        <v>0.36504999999999999</v>
      </c>
      <c r="F37" s="295">
        <v>0.18252499999999999</v>
      </c>
      <c r="G37" s="296">
        <v>0.565828</v>
      </c>
      <c r="H37" s="296">
        <v>0.282914</v>
      </c>
      <c r="I37" s="297">
        <v>0.51675199999999999</v>
      </c>
      <c r="J37" s="297">
        <v>0.30837599999999998</v>
      </c>
      <c r="K37" s="298">
        <v>0.67333500000000002</v>
      </c>
      <c r="L37" s="298">
        <v>0.33666699999999999</v>
      </c>
      <c r="M37" s="299">
        <v>0.69710000000000005</v>
      </c>
      <c r="N37" s="300">
        <v>0.34855000000000003</v>
      </c>
      <c r="O37" s="299">
        <v>0.74802400000000002</v>
      </c>
      <c r="P37" s="300">
        <v>0.37401200000000001</v>
      </c>
    </row>
    <row r="38" spans="2:16" ht="15.75" thickBot="1" x14ac:dyDescent="0.3">
      <c r="B38" s="292" t="s">
        <v>75</v>
      </c>
      <c r="C38" s="293"/>
      <c r="D38" s="293"/>
      <c r="E38" s="295">
        <v>0.18252499999999999</v>
      </c>
      <c r="F38" s="295">
        <v>9.1262999999999997E-2</v>
      </c>
      <c r="G38" s="296">
        <v>0.282914</v>
      </c>
      <c r="H38" s="296">
        <v>0.141457</v>
      </c>
      <c r="I38" s="297">
        <v>0.30837599999999998</v>
      </c>
      <c r="J38" s="297">
        <v>0.15418799999999999</v>
      </c>
      <c r="K38" s="298">
        <v>0.33666699999999999</v>
      </c>
      <c r="L38" s="298">
        <v>0.16833400000000001</v>
      </c>
      <c r="M38" s="299">
        <v>0.34855000000000003</v>
      </c>
      <c r="N38" s="300">
        <v>0.17427500000000001</v>
      </c>
      <c r="O38" s="299">
        <v>0.37401200000000001</v>
      </c>
      <c r="P38" s="300">
        <v>0.18700600000000001</v>
      </c>
    </row>
    <row r="39" spans="2:16" ht="15.75" thickBot="1" x14ac:dyDescent="0.3">
      <c r="B39" s="292" t="s">
        <v>76</v>
      </c>
      <c r="C39" s="293"/>
      <c r="D39" s="293"/>
      <c r="E39" s="295">
        <v>9.6243999999999996E-2</v>
      </c>
      <c r="F39" s="295">
        <v>4.8121999999999998E-2</v>
      </c>
      <c r="G39" s="296">
        <v>0.14917800000000001</v>
      </c>
      <c r="H39" s="296">
        <v>7.4589000000000003E-2</v>
      </c>
      <c r="I39" s="297">
        <v>0.162604</v>
      </c>
      <c r="J39" s="297">
        <v>8.1301999999999999E-2</v>
      </c>
      <c r="K39" s="298">
        <v>0.17752200000000001</v>
      </c>
      <c r="L39" s="298">
        <v>8.8761000000000007E-2</v>
      </c>
      <c r="M39" s="299">
        <v>0.18378800000000001</v>
      </c>
      <c r="N39" s="300">
        <v>9.1894000000000003E-2</v>
      </c>
      <c r="O39" s="299">
        <v>0.197214</v>
      </c>
      <c r="P39" s="300">
        <v>9.8607E-2</v>
      </c>
    </row>
    <row r="40" spans="2:16" ht="15.75" thickBot="1" x14ac:dyDescent="0.3">
      <c r="B40" s="292" t="s">
        <v>77</v>
      </c>
      <c r="C40" s="293"/>
      <c r="D40" s="293"/>
      <c r="E40" s="295">
        <v>1.5708E-2</v>
      </c>
      <c r="F40" s="295">
        <v>8.3540000000000003E-3</v>
      </c>
      <c r="G40" s="294">
        <v>2.5898000000000001E-2</v>
      </c>
      <c r="H40" s="294">
        <v>1.2947999999999999E-2</v>
      </c>
      <c r="I40" s="297">
        <v>2.8229000000000001E-2</v>
      </c>
      <c r="J40" s="297">
        <v>1.4114E-2</v>
      </c>
      <c r="K40" s="298">
        <v>3.0818999999999999E-2</v>
      </c>
      <c r="L40" s="298">
        <v>1.5408E-2</v>
      </c>
      <c r="M40" s="299">
        <v>3.1905999999999997E-2</v>
      </c>
      <c r="N40" s="300">
        <v>1.5952000000000001E-2</v>
      </c>
      <c r="O40" s="299">
        <v>3.4236999999999997E-2</v>
      </c>
      <c r="P40" s="300">
        <v>1.7118000000000001E-2</v>
      </c>
    </row>
    <row r="41" spans="2:16" ht="15.75" thickBot="1" x14ac:dyDescent="0.3">
      <c r="B41" s="292" t="s">
        <v>78</v>
      </c>
      <c r="C41" s="293"/>
      <c r="D41" s="293"/>
      <c r="E41" s="295">
        <v>0.77223200000000003</v>
      </c>
      <c r="F41" s="301"/>
      <c r="G41" s="295">
        <v>6.5287999999999999E-2</v>
      </c>
      <c r="H41" s="302"/>
      <c r="I41" s="294">
        <v>7.1163000000000004E-2</v>
      </c>
      <c r="J41" s="307"/>
      <c r="K41" s="457">
        <v>7.7691999999999997E-2</v>
      </c>
      <c r="L41" s="308"/>
      <c r="M41" s="300">
        <v>8.0434000000000005E-2</v>
      </c>
      <c r="N41" s="299" t="s">
        <v>207</v>
      </c>
      <c r="O41" s="300">
        <v>8.6309999999999998E-2</v>
      </c>
      <c r="P41" s="299"/>
    </row>
    <row r="42" spans="2:16" ht="15.75" thickBot="1" x14ac:dyDescent="0.3">
      <c r="B42" s="304" t="s">
        <v>79</v>
      </c>
      <c r="C42" s="305"/>
      <c r="D42" s="305"/>
      <c r="E42" s="306"/>
      <c r="F42" s="302"/>
      <c r="G42" s="294">
        <v>1.19696</v>
      </c>
      <c r="H42" s="302"/>
      <c r="I42" s="294">
        <v>1.304586</v>
      </c>
      <c r="J42" s="307"/>
      <c r="K42" s="297">
        <v>1.424382</v>
      </c>
      <c r="L42" s="308"/>
      <c r="M42" s="300">
        <v>1.4745539999999999</v>
      </c>
      <c r="N42" s="299"/>
      <c r="O42" s="300">
        <v>1.582381</v>
      </c>
      <c r="P42" s="299"/>
    </row>
    <row r="43" spans="2:16" x14ac:dyDescent="0.25">
      <c r="J43" s="458"/>
    </row>
    <row r="44" spans="2:16" ht="15.75" thickBot="1" x14ac:dyDescent="0.3"/>
    <row r="45" spans="2:16" ht="16.5" thickBot="1" x14ac:dyDescent="0.3">
      <c r="B45" s="273"/>
      <c r="C45" s="274" t="s">
        <v>208</v>
      </c>
      <c r="D45" s="274"/>
      <c r="E45" s="274"/>
      <c r="F45" s="274"/>
      <c r="G45" s="274"/>
      <c r="H45" s="274"/>
      <c r="I45" s="274"/>
      <c r="J45" s="274"/>
      <c r="K45" s="274"/>
      <c r="L45" s="275"/>
      <c r="M45" s="275"/>
      <c r="N45" s="275"/>
      <c r="O45" s="275"/>
      <c r="P45" s="276"/>
    </row>
    <row r="46" spans="2:16" ht="15.75" thickBot="1" x14ac:dyDescent="0.3"/>
    <row r="47" spans="2:16" ht="15.75" thickBot="1" x14ac:dyDescent="0.3">
      <c r="B47" s="181"/>
      <c r="C47" s="191"/>
      <c r="D47" s="191"/>
      <c r="E47" s="191" t="s">
        <v>80</v>
      </c>
      <c r="F47" s="191"/>
      <c r="G47" s="191"/>
      <c r="H47" s="191"/>
      <c r="I47" s="191"/>
      <c r="J47" s="191"/>
      <c r="K47" s="191"/>
      <c r="L47" s="192"/>
      <c r="M47" s="192"/>
      <c r="N47" s="192"/>
      <c r="O47" s="192"/>
      <c r="P47" s="183"/>
    </row>
    <row r="48" spans="2:16" ht="15.75" thickBot="1" x14ac:dyDescent="0.3">
      <c r="B48" s="190"/>
      <c r="C48" s="278" t="s">
        <v>70</v>
      </c>
      <c r="D48" s="278"/>
      <c r="E48" s="279">
        <v>43220</v>
      </c>
      <c r="F48" s="185"/>
      <c r="G48" s="279">
        <v>43556</v>
      </c>
      <c r="H48" s="176"/>
      <c r="I48" s="279">
        <v>43647</v>
      </c>
      <c r="J48" s="176"/>
      <c r="K48" s="280">
        <v>43739</v>
      </c>
      <c r="L48" s="185"/>
      <c r="M48" s="281">
        <v>43770</v>
      </c>
      <c r="N48" s="282"/>
      <c r="O48" s="281">
        <v>43831</v>
      </c>
      <c r="P48" s="282"/>
    </row>
    <row r="49" spans="2:16" ht="15.75" thickBot="1" x14ac:dyDescent="0.3">
      <c r="B49" s="283"/>
      <c r="C49" s="284"/>
      <c r="D49" s="285"/>
      <c r="E49" s="286" t="s">
        <v>71</v>
      </c>
      <c r="F49" s="287" t="s">
        <v>72</v>
      </c>
      <c r="G49" s="286" t="s">
        <v>73</v>
      </c>
      <c r="H49" s="288" t="s">
        <v>72</v>
      </c>
      <c r="I49" s="289" t="s">
        <v>73</v>
      </c>
      <c r="J49" s="290" t="s">
        <v>72</v>
      </c>
      <c r="K49" s="291" t="s">
        <v>71</v>
      </c>
      <c r="L49" s="291" t="s">
        <v>72</v>
      </c>
      <c r="M49" s="291" t="s">
        <v>71</v>
      </c>
      <c r="N49" s="291" t="s">
        <v>72</v>
      </c>
      <c r="O49" s="291" t="s">
        <v>71</v>
      </c>
      <c r="P49" s="291" t="s">
        <v>72</v>
      </c>
    </row>
    <row r="50" spans="2:16" ht="15.75" thickBot="1" x14ac:dyDescent="0.3">
      <c r="B50" s="292" t="s">
        <v>74</v>
      </c>
      <c r="C50" s="293"/>
      <c r="D50" s="293"/>
      <c r="E50" s="294">
        <v>0.565828</v>
      </c>
      <c r="F50" s="295">
        <v>0.282914</v>
      </c>
      <c r="G50" s="296">
        <v>0.565828</v>
      </c>
      <c r="H50" s="296">
        <v>0.282914</v>
      </c>
      <c r="I50" s="297">
        <v>0.61675199999999997</v>
      </c>
      <c r="J50" s="297">
        <v>0.30837599999999998</v>
      </c>
      <c r="K50" s="298">
        <v>0.67333500000000002</v>
      </c>
      <c r="L50" s="298">
        <v>0.33666699999999999</v>
      </c>
      <c r="M50" s="299">
        <v>0.69709900000000002</v>
      </c>
      <c r="N50" s="300">
        <v>0.34855000000000003</v>
      </c>
      <c r="O50" s="299">
        <v>0.74802400000000002</v>
      </c>
      <c r="P50" s="300">
        <v>0.37401200000000001</v>
      </c>
    </row>
    <row r="51" spans="2:16" ht="15.75" thickBot="1" x14ac:dyDescent="0.3">
      <c r="B51" s="292" t="s">
        <v>75</v>
      </c>
      <c r="C51" s="293"/>
      <c r="D51" s="293"/>
      <c r="E51" s="295">
        <v>0.282914</v>
      </c>
      <c r="F51" s="295">
        <v>0.141458</v>
      </c>
      <c r="G51" s="296">
        <v>0.282914</v>
      </c>
      <c r="H51" s="296">
        <v>0.141458</v>
      </c>
      <c r="I51" s="297">
        <v>0.30837599999999998</v>
      </c>
      <c r="J51" s="297">
        <v>0.15418899999999999</v>
      </c>
      <c r="K51" s="298">
        <v>0.33666699999999999</v>
      </c>
      <c r="L51" s="298">
        <v>0.16833500000000001</v>
      </c>
      <c r="M51" s="299">
        <v>0.34855000000000003</v>
      </c>
      <c r="N51" s="300">
        <v>0.17427599999999999</v>
      </c>
      <c r="O51" s="299">
        <v>0.37401200000000001</v>
      </c>
      <c r="P51" s="300">
        <v>0.18700700000000001</v>
      </c>
    </row>
    <row r="52" spans="2:16" ht="15.75" thickBot="1" x14ac:dyDescent="0.3">
      <c r="B52" s="292" t="s">
        <v>81</v>
      </c>
      <c r="C52" s="293"/>
      <c r="D52" s="293"/>
      <c r="E52" s="295">
        <v>2.5897E-2</v>
      </c>
      <c r="F52" s="295">
        <v>1.2949E-2</v>
      </c>
      <c r="G52" s="294">
        <v>2.5897E-2</v>
      </c>
      <c r="H52" s="294">
        <v>1.2949E-2</v>
      </c>
      <c r="I52" s="297">
        <v>2.8228E-2</v>
      </c>
      <c r="J52" s="297">
        <v>1.4114E-2</v>
      </c>
      <c r="K52" s="298">
        <v>3.0818000000000002E-2</v>
      </c>
      <c r="L52" s="298">
        <v>1.5409000000000001E-2</v>
      </c>
      <c r="M52" s="299">
        <v>3.1905999999999997E-2</v>
      </c>
      <c r="N52" s="300">
        <v>1.5952999999999998E-2</v>
      </c>
      <c r="O52" s="299">
        <v>3.4236000000000003E-2</v>
      </c>
      <c r="P52" s="300">
        <v>1.7118000000000001E-2</v>
      </c>
    </row>
    <row r="53" spans="2:16" ht="15.75" thickBot="1" x14ac:dyDescent="0.3">
      <c r="H53" s="302"/>
      <c r="I53" s="302"/>
      <c r="J53" s="307"/>
      <c r="K53" s="307"/>
      <c r="L53" s="308"/>
      <c r="M53" s="308"/>
      <c r="N53" s="309"/>
      <c r="O53" s="303"/>
      <c r="P53" s="303"/>
    </row>
    <row r="54" spans="2:16" ht="15.75" thickBot="1" x14ac:dyDescent="0.3">
      <c r="B54" s="223"/>
      <c r="C54" s="224" t="s">
        <v>20</v>
      </c>
      <c r="D54" s="224"/>
      <c r="E54" s="224"/>
      <c r="F54" s="460">
        <v>43220</v>
      </c>
      <c r="G54" s="460">
        <v>43586</v>
      </c>
      <c r="H54" s="461">
        <v>43647</v>
      </c>
      <c r="I54" s="461">
        <v>43739</v>
      </c>
      <c r="J54" s="461">
        <v>43770</v>
      </c>
      <c r="K54" s="460">
        <v>43831</v>
      </c>
      <c r="L54" s="308"/>
      <c r="M54" s="308"/>
      <c r="N54" s="309"/>
      <c r="O54" s="303"/>
      <c r="P54" s="303"/>
    </row>
    <row r="55" spans="2:16" ht="15.75" thickBot="1" x14ac:dyDescent="0.3">
      <c r="B55" s="227"/>
      <c r="C55" s="228" t="s">
        <v>56</v>
      </c>
      <c r="D55" s="228"/>
      <c r="E55" s="229"/>
      <c r="F55" s="459">
        <v>4184</v>
      </c>
      <c r="G55" s="230">
        <v>6485</v>
      </c>
      <c r="H55" s="105">
        <v>7068</v>
      </c>
      <c r="I55" s="105">
        <v>7217</v>
      </c>
      <c r="J55" s="105">
        <v>7989</v>
      </c>
      <c r="K55" s="105">
        <v>8573</v>
      </c>
    </row>
    <row r="56" spans="2:16" ht="15.75" thickBot="1" x14ac:dyDescent="0.3">
      <c r="B56" s="238"/>
      <c r="C56" s="239" t="s">
        <v>59</v>
      </c>
      <c r="D56" s="239"/>
      <c r="E56" s="240"/>
      <c r="F56" s="455">
        <v>5274</v>
      </c>
      <c r="G56" s="241">
        <v>9725</v>
      </c>
      <c r="H56" s="105">
        <v>10600</v>
      </c>
      <c r="I56" s="105">
        <v>11572</v>
      </c>
      <c r="J56" s="105">
        <v>11980</v>
      </c>
      <c r="K56" s="105">
        <v>12856</v>
      </c>
    </row>
    <row r="57" spans="2:16" ht="15.75" thickBot="1" x14ac:dyDescent="0.3">
      <c r="B57" s="238"/>
      <c r="C57" s="239" t="s">
        <v>60</v>
      </c>
      <c r="D57" s="239"/>
      <c r="E57" s="240"/>
      <c r="F57" s="455">
        <v>8366</v>
      </c>
      <c r="G57" s="241">
        <v>12968</v>
      </c>
      <c r="H57" s="105">
        <v>14135</v>
      </c>
      <c r="I57" s="105">
        <v>15431</v>
      </c>
      <c r="J57" s="105">
        <v>15976</v>
      </c>
      <c r="K57" s="105">
        <v>17143</v>
      </c>
    </row>
    <row r="58" spans="2:16" ht="15.75" thickBot="1" x14ac:dyDescent="0.3">
      <c r="B58" s="462"/>
      <c r="C58" s="463" t="s">
        <v>62</v>
      </c>
      <c r="D58" s="463"/>
      <c r="E58" s="456"/>
      <c r="F58" s="456">
        <v>10458</v>
      </c>
      <c r="G58" s="464">
        <v>16209</v>
      </c>
      <c r="H58" s="465">
        <v>17668</v>
      </c>
      <c r="I58" s="465">
        <v>19289</v>
      </c>
      <c r="J58" s="465">
        <v>19970</v>
      </c>
      <c r="K58" s="465">
        <v>19970</v>
      </c>
    </row>
    <row r="59" spans="2:16" ht="15.75" thickBot="1" x14ac:dyDescent="0.3">
      <c r="B59" s="259" t="s">
        <v>64</v>
      </c>
      <c r="C59" s="260"/>
      <c r="D59" s="260"/>
      <c r="E59" s="260"/>
      <c r="F59" s="260"/>
      <c r="G59" s="260"/>
      <c r="H59" s="192"/>
      <c r="I59" s="192"/>
      <c r="J59" s="192"/>
      <c r="K59" s="18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2"/>
  <sheetViews>
    <sheetView topLeftCell="G76" workbookViewId="0">
      <selection activeCell="V7" sqref="V7"/>
    </sheetView>
  </sheetViews>
  <sheetFormatPr baseColWidth="10" defaultRowHeight="15" x14ac:dyDescent="0.25"/>
  <cols>
    <col min="1" max="1" width="3.7109375" customWidth="1"/>
    <col min="3" max="3" width="48.5703125" customWidth="1"/>
    <col min="20" max="20" width="10.28515625" customWidth="1"/>
    <col min="22" max="22" width="10.7109375" customWidth="1"/>
  </cols>
  <sheetData>
    <row r="2" spans="2:22" ht="26.25" x14ac:dyDescent="0.4">
      <c r="C2" s="2" t="s">
        <v>214</v>
      </c>
      <c r="D2" s="466"/>
      <c r="E2" s="467"/>
      <c r="F2" s="467"/>
    </row>
    <row r="4" spans="2:22" ht="15.75" thickBot="1" x14ac:dyDescent="0.3"/>
    <row r="5" spans="2:22" ht="15.75" thickBot="1" x14ac:dyDescent="0.3">
      <c r="B5" s="366"/>
      <c r="C5" s="366" t="s">
        <v>160</v>
      </c>
      <c r="D5" s="371"/>
      <c r="E5" s="370" t="s">
        <v>161</v>
      </c>
      <c r="F5" s="346"/>
      <c r="G5" s="488" t="s">
        <v>162</v>
      </c>
      <c r="H5" s="489"/>
      <c r="I5" s="490"/>
      <c r="J5" s="491" t="s">
        <v>163</v>
      </c>
      <c r="K5" s="492"/>
      <c r="L5" s="493" t="s">
        <v>164</v>
      </c>
      <c r="M5" s="494"/>
      <c r="N5" s="494"/>
      <c r="O5" s="494"/>
      <c r="P5" s="494"/>
      <c r="Q5" s="495"/>
      <c r="R5" s="496" t="s">
        <v>179</v>
      </c>
      <c r="S5" s="497"/>
      <c r="T5" s="497"/>
      <c r="U5" s="497"/>
      <c r="V5" s="498"/>
    </row>
    <row r="6" spans="2:22" ht="30.75" thickBot="1" x14ac:dyDescent="0.3">
      <c r="B6" s="372" t="s">
        <v>83</v>
      </c>
      <c r="C6" s="374"/>
      <c r="D6" s="376" t="s">
        <v>165</v>
      </c>
      <c r="E6" s="375" t="s">
        <v>166</v>
      </c>
      <c r="F6" s="351" t="s">
        <v>167</v>
      </c>
      <c r="G6" s="352" t="s">
        <v>168</v>
      </c>
      <c r="H6" s="352" t="s">
        <v>169</v>
      </c>
      <c r="I6" s="352" t="s">
        <v>170</v>
      </c>
      <c r="J6" s="353" t="s">
        <v>171</v>
      </c>
      <c r="K6" s="354" t="s">
        <v>172</v>
      </c>
      <c r="L6" s="441" t="s">
        <v>173</v>
      </c>
      <c r="M6" s="347" t="s">
        <v>174</v>
      </c>
      <c r="N6" s="347" t="s">
        <v>175</v>
      </c>
      <c r="O6" s="347" t="s">
        <v>176</v>
      </c>
      <c r="P6" s="347" t="s">
        <v>177</v>
      </c>
      <c r="Q6" s="347" t="s">
        <v>178</v>
      </c>
      <c r="R6" s="348" t="s">
        <v>84</v>
      </c>
      <c r="S6" s="348" t="s">
        <v>85</v>
      </c>
      <c r="T6" s="348" t="s">
        <v>158</v>
      </c>
      <c r="U6" s="348" t="s">
        <v>159</v>
      </c>
      <c r="V6" s="348" t="s">
        <v>216</v>
      </c>
    </row>
    <row r="7" spans="2:22" x14ac:dyDescent="0.25">
      <c r="B7" s="368"/>
      <c r="C7" s="373" t="s">
        <v>5</v>
      </c>
      <c r="D7" s="447">
        <v>3388</v>
      </c>
      <c r="E7" s="445">
        <f>D7*22/100+D7</f>
        <v>4133.3599999999997</v>
      </c>
      <c r="F7" s="445">
        <f>D7*5.8/100+E7</f>
        <v>4329.8639999999996</v>
      </c>
      <c r="G7" s="446">
        <f>F7*18/100+F7</f>
        <v>5109.2395199999992</v>
      </c>
      <c r="H7" s="446">
        <f>F7*5/100+G7</f>
        <v>5325.7327199999991</v>
      </c>
      <c r="I7" s="446">
        <f>F7*7/100+H7</f>
        <v>5628.8231999999989</v>
      </c>
      <c r="J7" s="444">
        <f>I7*10/100+I7</f>
        <v>6191.7055199999986</v>
      </c>
      <c r="K7" s="444">
        <f>I7*10/100+J7</f>
        <v>6754.5878399999983</v>
      </c>
      <c r="L7" s="442">
        <f>I7*5.4/100+K7</f>
        <v>7058.5442927999984</v>
      </c>
      <c r="M7" s="442">
        <f>L7*7.5/100+L7</f>
        <v>7587.9351147599982</v>
      </c>
      <c r="N7" s="442">
        <f>L7*5/100+M7</f>
        <v>7940.8623293999981</v>
      </c>
      <c r="O7" s="442">
        <f>L7*7.5/100+N7</f>
        <v>8470.2531513599988</v>
      </c>
      <c r="P7" s="443">
        <f>L7*10/100+O7</f>
        <v>9176.1075806399986</v>
      </c>
      <c r="Q7" s="442">
        <f>L7*10/100+P7</f>
        <v>9881.9620099199983</v>
      </c>
      <c r="R7" s="440">
        <f>L7*14.7/100+Q7</f>
        <v>10919.568020961598</v>
      </c>
      <c r="S7" s="440">
        <f>R7*10/100+R7</f>
        <v>12011.524823057758</v>
      </c>
      <c r="T7" s="440">
        <f>R7*19/100+R7</f>
        <v>12994.285944944302</v>
      </c>
      <c r="U7" s="440">
        <f>R7*23.2/100+R7</f>
        <v>13452.907801824689</v>
      </c>
      <c r="V7" s="440">
        <f>R7*32.2/100+R7</f>
        <v>14435.668923711233</v>
      </c>
    </row>
    <row r="8" spans="2:22" x14ac:dyDescent="0.25">
      <c r="B8" s="368" t="s">
        <v>86</v>
      </c>
      <c r="C8" s="361" t="s">
        <v>6</v>
      </c>
      <c r="D8" s="448">
        <v>4506</v>
      </c>
      <c r="E8" s="445">
        <f t="shared" ref="E8:E66" si="0">D8*22/100+D8</f>
        <v>5497.32</v>
      </c>
      <c r="F8" s="445">
        <f t="shared" ref="F8:F66" si="1">D8*5.8/100+E8</f>
        <v>5758.6679999999997</v>
      </c>
      <c r="G8" s="446">
        <f t="shared" ref="G8:G66" si="2">F8*18/100+F8</f>
        <v>6795.2282399999995</v>
      </c>
      <c r="H8" s="446">
        <f t="shared" ref="H8:H66" si="3">F8*5/100+G8</f>
        <v>7083.1616399999994</v>
      </c>
      <c r="I8" s="446">
        <f t="shared" ref="I8:I66" si="4">F8*7/100+H8</f>
        <v>7486.268399999999</v>
      </c>
      <c r="J8" s="444">
        <f t="shared" ref="J8:J66" si="5">I8*10/100+I8</f>
        <v>8234.895239999998</v>
      </c>
      <c r="K8" s="444">
        <f t="shared" ref="K8:K66" si="6">I8*10/100+J8</f>
        <v>8983.5220799999988</v>
      </c>
      <c r="L8" s="442">
        <f t="shared" ref="L8:L66" si="7">I8*5.4/100+K8</f>
        <v>9387.7805735999991</v>
      </c>
      <c r="M8" s="442">
        <f t="shared" ref="M8:M71" si="8">L8*7.5/100+L8</f>
        <v>10091.86411662</v>
      </c>
      <c r="N8" s="442">
        <f t="shared" ref="N8:N71" si="9">L8*5/100+M8</f>
        <v>10561.253145299999</v>
      </c>
      <c r="O8" s="442">
        <f t="shared" ref="O8:O71" si="10">L8*7.5/100+N8</f>
        <v>11265.33668832</v>
      </c>
      <c r="P8" s="443">
        <f t="shared" ref="P8:P71" si="11">L8*10/100+O8</f>
        <v>12204.114745679999</v>
      </c>
      <c r="Q8" s="442">
        <f t="shared" ref="Q8:Q71" si="12">L8*10/100+P8</f>
        <v>13142.892803039998</v>
      </c>
      <c r="R8" s="440">
        <f t="shared" ref="R8:R71" si="13">L8*14.7/100+Q8</f>
        <v>14522.896547359198</v>
      </c>
      <c r="S8" s="440">
        <f t="shared" ref="S8:S71" si="14">R8*10/100+R8</f>
        <v>15975.186202095118</v>
      </c>
      <c r="T8" s="440">
        <f t="shared" ref="T8:T71" si="15">R8*19/100+R8</f>
        <v>17282.246891357445</v>
      </c>
      <c r="U8" s="440">
        <f t="shared" ref="U8:U71" si="16">R8*23.2/100+R8</f>
        <v>17892.208546346534</v>
      </c>
      <c r="V8" s="440">
        <f t="shared" ref="V8:V71" si="17">R8*32.2/100+R8</f>
        <v>19199.269235608859</v>
      </c>
    </row>
    <row r="9" spans="2:22" x14ac:dyDescent="0.25">
      <c r="B9" s="368"/>
      <c r="C9" s="361" t="s">
        <v>7</v>
      </c>
      <c r="D9" s="448">
        <v>4135</v>
      </c>
      <c r="E9" s="445">
        <f t="shared" si="0"/>
        <v>5044.7</v>
      </c>
      <c r="F9" s="445">
        <f t="shared" si="1"/>
        <v>5284.53</v>
      </c>
      <c r="G9" s="446">
        <f t="shared" si="2"/>
        <v>6235.7453999999998</v>
      </c>
      <c r="H9" s="446">
        <f t="shared" si="3"/>
        <v>6499.9718999999996</v>
      </c>
      <c r="I9" s="446">
        <f t="shared" si="4"/>
        <v>6869.8889999999992</v>
      </c>
      <c r="J9" s="444">
        <f t="shared" si="5"/>
        <v>7556.8778999999995</v>
      </c>
      <c r="K9" s="444">
        <f t="shared" si="6"/>
        <v>8243.8667999999998</v>
      </c>
      <c r="L9" s="442">
        <f t="shared" si="7"/>
        <v>8614.8408060000002</v>
      </c>
      <c r="M9" s="442">
        <f t="shared" si="8"/>
        <v>9260.9538664499996</v>
      </c>
      <c r="N9" s="442">
        <f t="shared" si="9"/>
        <v>9691.6959067499993</v>
      </c>
      <c r="O9" s="442">
        <f t="shared" si="10"/>
        <v>10337.808967199999</v>
      </c>
      <c r="P9" s="443">
        <f t="shared" si="11"/>
        <v>11199.293047799998</v>
      </c>
      <c r="Q9" s="442">
        <f t="shared" si="12"/>
        <v>12060.777128399997</v>
      </c>
      <c r="R9" s="440">
        <f t="shared" si="13"/>
        <v>13327.158726881997</v>
      </c>
      <c r="S9" s="440">
        <f t="shared" si="14"/>
        <v>14659.874599570197</v>
      </c>
      <c r="T9" s="440">
        <f t="shared" si="15"/>
        <v>15859.318884989576</v>
      </c>
      <c r="U9" s="440">
        <f t="shared" si="16"/>
        <v>16419.059551518621</v>
      </c>
      <c r="V9" s="440">
        <f t="shared" si="17"/>
        <v>17618.503836937998</v>
      </c>
    </row>
    <row r="10" spans="2:22" x14ac:dyDescent="0.25">
      <c r="B10" s="369"/>
      <c r="C10" s="362" t="s">
        <v>87</v>
      </c>
      <c r="D10" s="448">
        <v>3557</v>
      </c>
      <c r="E10" s="445">
        <f t="shared" si="0"/>
        <v>4339.54</v>
      </c>
      <c r="F10" s="445">
        <f t="shared" si="1"/>
        <v>4545.8459999999995</v>
      </c>
      <c r="G10" s="446">
        <f t="shared" si="2"/>
        <v>5364.0982799999992</v>
      </c>
      <c r="H10" s="446">
        <f t="shared" si="3"/>
        <v>5591.3905799999993</v>
      </c>
      <c r="I10" s="446">
        <f t="shared" si="4"/>
        <v>5909.599799999999</v>
      </c>
      <c r="J10" s="444">
        <f t="shared" si="5"/>
        <v>6500.5597799999987</v>
      </c>
      <c r="K10" s="444">
        <f t="shared" si="6"/>
        <v>7091.5197599999983</v>
      </c>
      <c r="L10" s="442">
        <f t="shared" si="7"/>
        <v>7410.6381491999982</v>
      </c>
      <c r="M10" s="442">
        <f t="shared" si="8"/>
        <v>7966.436010389998</v>
      </c>
      <c r="N10" s="442">
        <f t="shared" si="9"/>
        <v>8336.9679178499973</v>
      </c>
      <c r="O10" s="442">
        <f t="shared" si="10"/>
        <v>8892.7657790399971</v>
      </c>
      <c r="P10" s="443">
        <f t="shared" si="11"/>
        <v>9633.8295939599975</v>
      </c>
      <c r="Q10" s="442">
        <f t="shared" si="12"/>
        <v>10374.893408879998</v>
      </c>
      <c r="R10" s="440">
        <f t="shared" si="13"/>
        <v>11464.257216812397</v>
      </c>
      <c r="S10" s="440">
        <f t="shared" si="14"/>
        <v>12610.682938493637</v>
      </c>
      <c r="T10" s="440">
        <f t="shared" si="15"/>
        <v>13642.466088006753</v>
      </c>
      <c r="U10" s="440">
        <f t="shared" si="16"/>
        <v>14123.964891112873</v>
      </c>
      <c r="V10" s="440">
        <f t="shared" si="17"/>
        <v>15155.748040625989</v>
      </c>
    </row>
    <row r="11" spans="2:22" x14ac:dyDescent="0.25">
      <c r="B11" s="367"/>
      <c r="C11" s="363" t="s">
        <v>5</v>
      </c>
      <c r="D11" s="448">
        <v>3459</v>
      </c>
      <c r="E11" s="445">
        <f t="shared" si="0"/>
        <v>4219.9799999999996</v>
      </c>
      <c r="F11" s="445">
        <f t="shared" si="1"/>
        <v>4420.6019999999999</v>
      </c>
      <c r="G11" s="446">
        <f t="shared" si="2"/>
        <v>5216.3103599999995</v>
      </c>
      <c r="H11" s="446">
        <f t="shared" si="3"/>
        <v>5437.3404599999994</v>
      </c>
      <c r="I11" s="446">
        <f t="shared" si="4"/>
        <v>5746.7825999999995</v>
      </c>
      <c r="J11" s="444">
        <f t="shared" si="5"/>
        <v>6321.4608599999992</v>
      </c>
      <c r="K11" s="444">
        <f t="shared" si="6"/>
        <v>6896.1391199999989</v>
      </c>
      <c r="L11" s="442">
        <f t="shared" si="7"/>
        <v>7206.465380399999</v>
      </c>
      <c r="M11" s="442">
        <f t="shared" si="8"/>
        <v>7746.9502839299985</v>
      </c>
      <c r="N11" s="442">
        <f t="shared" si="9"/>
        <v>8107.2735529499987</v>
      </c>
      <c r="O11" s="442">
        <f t="shared" si="10"/>
        <v>8647.7584564799981</v>
      </c>
      <c r="P11" s="443">
        <f t="shared" si="11"/>
        <v>9368.4049945199986</v>
      </c>
      <c r="Q11" s="442">
        <f t="shared" si="12"/>
        <v>10089.051532559999</v>
      </c>
      <c r="R11" s="440">
        <f t="shared" si="13"/>
        <v>11148.401943478799</v>
      </c>
      <c r="S11" s="440">
        <f t="shared" si="14"/>
        <v>12263.242137826679</v>
      </c>
      <c r="T11" s="440">
        <f t="shared" si="15"/>
        <v>13266.59831273977</v>
      </c>
      <c r="U11" s="440">
        <f t="shared" si="16"/>
        <v>13734.831194365881</v>
      </c>
      <c r="V11" s="440">
        <f t="shared" si="17"/>
        <v>14738.187369278972</v>
      </c>
    </row>
    <row r="12" spans="2:22" x14ac:dyDescent="0.25">
      <c r="B12" s="368" t="s">
        <v>6</v>
      </c>
      <c r="C12" s="364" t="s">
        <v>6</v>
      </c>
      <c r="D12" s="448">
        <v>4602</v>
      </c>
      <c r="E12" s="445">
        <f t="shared" si="0"/>
        <v>5614.4400000000005</v>
      </c>
      <c r="F12" s="445">
        <f t="shared" si="1"/>
        <v>5881.3560000000007</v>
      </c>
      <c r="G12" s="446">
        <f t="shared" si="2"/>
        <v>6940.0000800000007</v>
      </c>
      <c r="H12" s="446">
        <f t="shared" si="3"/>
        <v>7234.0678800000005</v>
      </c>
      <c r="I12" s="446">
        <f t="shared" si="4"/>
        <v>7645.7628000000004</v>
      </c>
      <c r="J12" s="444">
        <f t="shared" si="5"/>
        <v>8410.3390799999997</v>
      </c>
      <c r="K12" s="444">
        <f t="shared" si="6"/>
        <v>9174.9153599999991</v>
      </c>
      <c r="L12" s="442">
        <f t="shared" si="7"/>
        <v>9587.7865511999989</v>
      </c>
      <c r="M12" s="442">
        <f t="shared" si="8"/>
        <v>10306.870542539998</v>
      </c>
      <c r="N12" s="442">
        <f t="shared" si="9"/>
        <v>10786.259870099999</v>
      </c>
      <c r="O12" s="442">
        <f t="shared" si="10"/>
        <v>11505.343861439998</v>
      </c>
      <c r="P12" s="443">
        <f t="shared" si="11"/>
        <v>12464.122516559999</v>
      </c>
      <c r="Q12" s="442">
        <f t="shared" si="12"/>
        <v>13422.90117168</v>
      </c>
      <c r="R12" s="440">
        <f t="shared" si="13"/>
        <v>14832.305794706399</v>
      </c>
      <c r="S12" s="440">
        <f t="shared" si="14"/>
        <v>16315.536374177038</v>
      </c>
      <c r="T12" s="440">
        <f t="shared" si="15"/>
        <v>17650.443895700613</v>
      </c>
      <c r="U12" s="440">
        <f t="shared" si="16"/>
        <v>18273.400739078283</v>
      </c>
      <c r="V12" s="440">
        <f t="shared" si="17"/>
        <v>19608.308260601858</v>
      </c>
    </row>
    <row r="13" spans="2:22" x14ac:dyDescent="0.25">
      <c r="B13" s="368"/>
      <c r="C13" s="364" t="s">
        <v>7</v>
      </c>
      <c r="D13" s="448">
        <v>4219</v>
      </c>
      <c r="E13" s="445">
        <f t="shared" si="0"/>
        <v>5147.18</v>
      </c>
      <c r="F13" s="445">
        <f t="shared" si="1"/>
        <v>5391.8820000000005</v>
      </c>
      <c r="G13" s="446">
        <f t="shared" si="2"/>
        <v>6362.4207600000009</v>
      </c>
      <c r="H13" s="446">
        <f t="shared" si="3"/>
        <v>6632.0148600000011</v>
      </c>
      <c r="I13" s="446">
        <f t="shared" si="4"/>
        <v>7009.4466000000011</v>
      </c>
      <c r="J13" s="444">
        <f t="shared" si="5"/>
        <v>7710.3912600000012</v>
      </c>
      <c r="K13" s="444">
        <f t="shared" si="6"/>
        <v>8411.3359200000014</v>
      </c>
      <c r="L13" s="442">
        <f t="shared" si="7"/>
        <v>8789.846036400002</v>
      </c>
      <c r="M13" s="442">
        <f t="shared" si="8"/>
        <v>9449.0844891300021</v>
      </c>
      <c r="N13" s="442">
        <f t="shared" si="9"/>
        <v>9888.5767909500028</v>
      </c>
      <c r="O13" s="442">
        <f>L13*7.5/100+N13</f>
        <v>10547.815243680003</v>
      </c>
      <c r="P13" s="443">
        <f t="shared" si="11"/>
        <v>11426.799847320002</v>
      </c>
      <c r="Q13" s="442">
        <f t="shared" si="12"/>
        <v>12305.784450960002</v>
      </c>
      <c r="R13" s="440">
        <f t="shared" si="13"/>
        <v>13597.891818310802</v>
      </c>
      <c r="S13" s="440">
        <f t="shared" si="14"/>
        <v>14957.681000141882</v>
      </c>
      <c r="T13" s="440">
        <f t="shared" si="15"/>
        <v>16181.491263789854</v>
      </c>
      <c r="U13" s="440">
        <f t="shared" si="16"/>
        <v>16752.602720158906</v>
      </c>
      <c r="V13" s="440">
        <f t="shared" si="17"/>
        <v>17976.41298380688</v>
      </c>
    </row>
    <row r="14" spans="2:22" x14ac:dyDescent="0.25">
      <c r="B14" s="369"/>
      <c r="C14" s="365" t="s">
        <v>87</v>
      </c>
      <c r="D14" s="448">
        <v>3632</v>
      </c>
      <c r="E14" s="445">
        <f t="shared" si="0"/>
        <v>4431.04</v>
      </c>
      <c r="F14" s="445">
        <f t="shared" si="1"/>
        <v>4641.6959999999999</v>
      </c>
      <c r="G14" s="446">
        <f t="shared" si="2"/>
        <v>5477.2012799999993</v>
      </c>
      <c r="H14" s="446">
        <f t="shared" si="3"/>
        <v>5709.2860799999989</v>
      </c>
      <c r="I14" s="446">
        <f t="shared" si="4"/>
        <v>6034.2047999999986</v>
      </c>
      <c r="J14" s="444">
        <f t="shared" si="5"/>
        <v>6637.6252799999984</v>
      </c>
      <c r="K14" s="444">
        <f t="shared" si="6"/>
        <v>7241.0457599999982</v>
      </c>
      <c r="L14" s="442">
        <f t="shared" si="7"/>
        <v>7566.8928191999985</v>
      </c>
      <c r="M14" s="442">
        <f t="shared" si="8"/>
        <v>8134.4097806399986</v>
      </c>
      <c r="N14" s="442">
        <f t="shared" si="9"/>
        <v>8512.7544215999988</v>
      </c>
      <c r="O14" s="442">
        <f t="shared" si="10"/>
        <v>9080.2713830399989</v>
      </c>
      <c r="P14" s="443">
        <f t="shared" si="11"/>
        <v>9836.9606649599991</v>
      </c>
      <c r="Q14" s="442">
        <f t="shared" si="12"/>
        <v>10593.649946879999</v>
      </c>
      <c r="R14" s="440">
        <f t="shared" si="13"/>
        <v>11705.983191302399</v>
      </c>
      <c r="S14" s="440">
        <f t="shared" si="14"/>
        <v>12876.581510432639</v>
      </c>
      <c r="T14" s="440">
        <f t="shared" si="15"/>
        <v>13930.119997649854</v>
      </c>
      <c r="U14" s="440">
        <f t="shared" si="16"/>
        <v>14421.771291684556</v>
      </c>
      <c r="V14" s="440">
        <f t="shared" si="17"/>
        <v>15475.309778901772</v>
      </c>
    </row>
    <row r="15" spans="2:22" x14ac:dyDescent="0.25">
      <c r="B15" s="367"/>
      <c r="C15" s="363" t="s">
        <v>5</v>
      </c>
      <c r="D15" s="448">
        <v>3530</v>
      </c>
      <c r="E15" s="445">
        <f t="shared" si="0"/>
        <v>4306.6000000000004</v>
      </c>
      <c r="F15" s="445">
        <f t="shared" si="1"/>
        <v>4511.34</v>
      </c>
      <c r="G15" s="446">
        <f t="shared" si="2"/>
        <v>5323.3811999999998</v>
      </c>
      <c r="H15" s="446">
        <f t="shared" si="3"/>
        <v>5548.9481999999998</v>
      </c>
      <c r="I15" s="446">
        <f t="shared" si="4"/>
        <v>5864.7420000000002</v>
      </c>
      <c r="J15" s="444">
        <f t="shared" si="5"/>
        <v>6451.2161999999998</v>
      </c>
      <c r="K15" s="444">
        <f t="shared" si="6"/>
        <v>7037.6903999999995</v>
      </c>
      <c r="L15" s="442">
        <f t="shared" si="7"/>
        <v>7354.3864679999997</v>
      </c>
      <c r="M15" s="442">
        <f t="shared" si="8"/>
        <v>7905.9654530999996</v>
      </c>
      <c r="N15" s="442">
        <f t="shared" si="9"/>
        <v>8273.6847765000002</v>
      </c>
      <c r="O15" s="442">
        <f t="shared" si="10"/>
        <v>8825.2637615999993</v>
      </c>
      <c r="P15" s="443">
        <f t="shared" si="11"/>
        <v>9560.7024083999986</v>
      </c>
      <c r="Q15" s="442">
        <f t="shared" si="12"/>
        <v>10296.141055199998</v>
      </c>
      <c r="R15" s="440">
        <f t="shared" si="13"/>
        <v>11377.235865995997</v>
      </c>
      <c r="S15" s="440">
        <f t="shared" si="14"/>
        <v>12514.959452595598</v>
      </c>
      <c r="T15" s="440">
        <f t="shared" si="15"/>
        <v>13538.910680535237</v>
      </c>
      <c r="U15" s="440">
        <f t="shared" si="16"/>
        <v>14016.754586907069</v>
      </c>
      <c r="V15" s="440">
        <f t="shared" si="17"/>
        <v>15040.705814846708</v>
      </c>
    </row>
    <row r="16" spans="2:22" x14ac:dyDescent="0.25">
      <c r="B16" s="368" t="s">
        <v>7</v>
      </c>
      <c r="C16" s="364" t="s">
        <v>6</v>
      </c>
      <c r="D16" s="448">
        <v>4697</v>
      </c>
      <c r="E16" s="445">
        <f t="shared" si="0"/>
        <v>5730.34</v>
      </c>
      <c r="F16" s="445">
        <f t="shared" si="1"/>
        <v>6002.7660000000005</v>
      </c>
      <c r="G16" s="446">
        <f t="shared" si="2"/>
        <v>7083.2638800000004</v>
      </c>
      <c r="H16" s="446">
        <f t="shared" si="3"/>
        <v>7383.40218</v>
      </c>
      <c r="I16" s="446">
        <f t="shared" si="4"/>
        <v>7803.5958000000001</v>
      </c>
      <c r="J16" s="444">
        <f t="shared" si="5"/>
        <v>8583.9553799999994</v>
      </c>
      <c r="K16" s="444">
        <f t="shared" si="6"/>
        <v>9364.3149599999997</v>
      </c>
      <c r="L16" s="442">
        <f t="shared" si="7"/>
        <v>9785.7091332</v>
      </c>
      <c r="M16" s="442">
        <f t="shared" si="8"/>
        <v>10519.63731819</v>
      </c>
      <c r="N16" s="442">
        <f t="shared" si="9"/>
        <v>11008.92277485</v>
      </c>
      <c r="O16" s="442">
        <f t="shared" si="10"/>
        <v>11742.85095984</v>
      </c>
      <c r="P16" s="443">
        <f t="shared" si="11"/>
        <v>12721.421873159999</v>
      </c>
      <c r="Q16" s="442">
        <f t="shared" si="12"/>
        <v>13699.992786479999</v>
      </c>
      <c r="R16" s="440">
        <f t="shared" si="13"/>
        <v>15138.492029060399</v>
      </c>
      <c r="S16" s="440">
        <f t="shared" si="14"/>
        <v>16652.341231966438</v>
      </c>
      <c r="T16" s="440">
        <f t="shared" si="15"/>
        <v>18014.805514581873</v>
      </c>
      <c r="U16" s="440">
        <f t="shared" si="16"/>
        <v>18650.622179802413</v>
      </c>
      <c r="V16" s="440">
        <f t="shared" si="17"/>
        <v>20013.086462417847</v>
      </c>
    </row>
    <row r="17" spans="2:22" x14ac:dyDescent="0.25">
      <c r="B17" s="368"/>
      <c r="C17" s="364" t="s">
        <v>7</v>
      </c>
      <c r="D17" s="448">
        <v>4304</v>
      </c>
      <c r="E17" s="445">
        <f t="shared" si="0"/>
        <v>5250.88</v>
      </c>
      <c r="F17" s="445">
        <f t="shared" si="1"/>
        <v>5500.5119999999997</v>
      </c>
      <c r="G17" s="446">
        <f t="shared" si="2"/>
        <v>6490.6041599999999</v>
      </c>
      <c r="H17" s="446">
        <f t="shared" si="3"/>
        <v>6765.6297599999998</v>
      </c>
      <c r="I17" s="446">
        <f t="shared" si="4"/>
        <v>7150.6655999999994</v>
      </c>
      <c r="J17" s="444">
        <f t="shared" si="5"/>
        <v>7865.7321599999996</v>
      </c>
      <c r="K17" s="444">
        <f t="shared" si="6"/>
        <v>8580.7987199999989</v>
      </c>
      <c r="L17" s="442">
        <f t="shared" si="7"/>
        <v>8966.9346623999991</v>
      </c>
      <c r="M17" s="442">
        <f t="shared" si="8"/>
        <v>9639.4547620799985</v>
      </c>
      <c r="N17" s="442">
        <f t="shared" si="9"/>
        <v>10087.801495199999</v>
      </c>
      <c r="O17" s="442">
        <f t="shared" si="10"/>
        <v>10760.321594879999</v>
      </c>
      <c r="P17" s="443">
        <f t="shared" si="11"/>
        <v>11657.015061119999</v>
      </c>
      <c r="Q17" s="442">
        <f t="shared" si="12"/>
        <v>12553.708527359999</v>
      </c>
      <c r="R17" s="440">
        <f t="shared" si="13"/>
        <v>13871.847922732799</v>
      </c>
      <c r="S17" s="440">
        <f t="shared" si="14"/>
        <v>15259.032715006078</v>
      </c>
      <c r="T17" s="440">
        <f t="shared" si="15"/>
        <v>16507.499028052029</v>
      </c>
      <c r="U17" s="440">
        <f t="shared" si="16"/>
        <v>17090.116640806809</v>
      </c>
      <c r="V17" s="440">
        <f t="shared" si="17"/>
        <v>18338.582953852761</v>
      </c>
    </row>
    <row r="18" spans="2:22" x14ac:dyDescent="0.25">
      <c r="B18" s="369"/>
      <c r="C18" s="365" t="s">
        <v>87</v>
      </c>
      <c r="D18" s="448">
        <v>3706</v>
      </c>
      <c r="E18" s="445">
        <f t="shared" si="0"/>
        <v>4521.32</v>
      </c>
      <c r="F18" s="445">
        <f t="shared" si="1"/>
        <v>4736.268</v>
      </c>
      <c r="G18" s="446">
        <f t="shared" si="2"/>
        <v>5588.7962399999997</v>
      </c>
      <c r="H18" s="446">
        <f t="shared" si="3"/>
        <v>5825.6096399999997</v>
      </c>
      <c r="I18" s="446">
        <f t="shared" si="4"/>
        <v>6157.1484</v>
      </c>
      <c r="J18" s="444">
        <f t="shared" si="5"/>
        <v>6772.8632399999997</v>
      </c>
      <c r="K18" s="444">
        <f t="shared" si="6"/>
        <v>7388.5780799999993</v>
      </c>
      <c r="L18" s="442">
        <f t="shared" si="7"/>
        <v>7721.0640935999991</v>
      </c>
      <c r="M18" s="442">
        <f t="shared" si="8"/>
        <v>8300.1439006199998</v>
      </c>
      <c r="N18" s="442">
        <f t="shared" si="9"/>
        <v>8686.1971052999997</v>
      </c>
      <c r="O18" s="442">
        <f t="shared" si="10"/>
        <v>9265.2769123199996</v>
      </c>
      <c r="P18" s="443">
        <f t="shared" si="11"/>
        <v>10037.383321679999</v>
      </c>
      <c r="Q18" s="442">
        <f t="shared" si="12"/>
        <v>10809.489731039999</v>
      </c>
      <c r="R18" s="440">
        <f t="shared" si="13"/>
        <v>11944.4861527992</v>
      </c>
      <c r="S18" s="440">
        <f t="shared" si="14"/>
        <v>13138.93476807912</v>
      </c>
      <c r="T18" s="440">
        <f t="shared" si="15"/>
        <v>14213.938521831047</v>
      </c>
      <c r="U18" s="440">
        <f t="shared" si="16"/>
        <v>14715.606940248614</v>
      </c>
      <c r="V18" s="440">
        <f t="shared" si="17"/>
        <v>15790.610694000543</v>
      </c>
    </row>
    <row r="19" spans="2:22" x14ac:dyDescent="0.25">
      <c r="B19" s="367"/>
      <c r="C19" s="363" t="s">
        <v>5</v>
      </c>
      <c r="D19" s="448">
        <v>3606</v>
      </c>
      <c r="E19" s="445">
        <f t="shared" si="0"/>
        <v>4399.32</v>
      </c>
      <c r="F19" s="445">
        <f t="shared" si="1"/>
        <v>4608.4679999999998</v>
      </c>
      <c r="G19" s="446">
        <f t="shared" si="2"/>
        <v>5437.9922399999996</v>
      </c>
      <c r="H19" s="446">
        <f t="shared" si="3"/>
        <v>5668.4156399999993</v>
      </c>
      <c r="I19" s="446">
        <f t="shared" si="4"/>
        <v>5991.0083999999988</v>
      </c>
      <c r="J19" s="444">
        <f t="shared" si="5"/>
        <v>6590.1092399999989</v>
      </c>
      <c r="K19" s="444">
        <f t="shared" si="6"/>
        <v>7189.2100799999989</v>
      </c>
      <c r="L19" s="442">
        <f t="shared" si="7"/>
        <v>7512.7245335999987</v>
      </c>
      <c r="M19" s="442">
        <f t="shared" si="8"/>
        <v>8076.1788736199987</v>
      </c>
      <c r="N19" s="442">
        <f t="shared" si="9"/>
        <v>8451.8151002999984</v>
      </c>
      <c r="O19" s="442">
        <f t="shared" si="10"/>
        <v>9015.2694403199985</v>
      </c>
      <c r="P19" s="443">
        <f t="shared" si="11"/>
        <v>9766.5418936799979</v>
      </c>
      <c r="Q19" s="442">
        <f t="shared" si="12"/>
        <v>10517.814347039997</v>
      </c>
      <c r="R19" s="440">
        <f t="shared" si="13"/>
        <v>11622.184853479197</v>
      </c>
      <c r="S19" s="440">
        <f t="shared" si="14"/>
        <v>12784.403338827116</v>
      </c>
      <c r="T19" s="440">
        <f t="shared" si="15"/>
        <v>13830.399975640245</v>
      </c>
      <c r="U19" s="440">
        <f t="shared" si="16"/>
        <v>14318.53173948637</v>
      </c>
      <c r="V19" s="440">
        <f t="shared" si="17"/>
        <v>15364.528376299499</v>
      </c>
    </row>
    <row r="20" spans="2:22" x14ac:dyDescent="0.25">
      <c r="B20" s="368" t="s">
        <v>88</v>
      </c>
      <c r="C20" s="364" t="s">
        <v>6</v>
      </c>
      <c r="D20" s="448">
        <v>4796</v>
      </c>
      <c r="E20" s="445">
        <f t="shared" si="0"/>
        <v>5851.12</v>
      </c>
      <c r="F20" s="445">
        <f t="shared" si="1"/>
        <v>6129.2879999999996</v>
      </c>
      <c r="G20" s="446">
        <f t="shared" si="2"/>
        <v>7232.5598399999999</v>
      </c>
      <c r="H20" s="446">
        <f t="shared" si="3"/>
        <v>7539.0242399999997</v>
      </c>
      <c r="I20" s="446">
        <f t="shared" si="4"/>
        <v>7968.0743999999995</v>
      </c>
      <c r="J20" s="444">
        <f t="shared" si="5"/>
        <v>8764.88184</v>
      </c>
      <c r="K20" s="444">
        <f t="shared" si="6"/>
        <v>9561.6892800000005</v>
      </c>
      <c r="L20" s="442">
        <f t="shared" si="7"/>
        <v>9991.9652975999998</v>
      </c>
      <c r="M20" s="442">
        <f t="shared" si="8"/>
        <v>10741.362694920001</v>
      </c>
      <c r="N20" s="442">
        <f t="shared" si="9"/>
        <v>11240.960959800001</v>
      </c>
      <c r="O20" s="442">
        <f t="shared" si="10"/>
        <v>11990.35835712</v>
      </c>
      <c r="P20" s="443">
        <f t="shared" si="11"/>
        <v>12989.55488688</v>
      </c>
      <c r="Q20" s="442">
        <f t="shared" si="12"/>
        <v>13988.75141664</v>
      </c>
      <c r="R20" s="440">
        <f t="shared" si="13"/>
        <v>15457.5703153872</v>
      </c>
      <c r="S20" s="440">
        <f t="shared" si="14"/>
        <v>17003.327346925918</v>
      </c>
      <c r="T20" s="440">
        <f t="shared" si="15"/>
        <v>18394.508675310768</v>
      </c>
      <c r="U20" s="440">
        <f t="shared" si="16"/>
        <v>19043.726628557029</v>
      </c>
      <c r="V20" s="440">
        <f t="shared" si="17"/>
        <v>20434.907956941879</v>
      </c>
    </row>
    <row r="21" spans="2:22" x14ac:dyDescent="0.25">
      <c r="B21" s="368"/>
      <c r="C21" s="364" t="s">
        <v>7</v>
      </c>
      <c r="D21" s="448">
        <v>4402</v>
      </c>
      <c r="E21" s="445">
        <f t="shared" si="0"/>
        <v>5370.4400000000005</v>
      </c>
      <c r="F21" s="445">
        <f t="shared" si="1"/>
        <v>5625.7560000000003</v>
      </c>
      <c r="G21" s="446">
        <f t="shared" si="2"/>
        <v>6638.3920800000005</v>
      </c>
      <c r="H21" s="446">
        <f t="shared" si="3"/>
        <v>6919.6798800000006</v>
      </c>
      <c r="I21" s="446">
        <f t="shared" si="4"/>
        <v>7313.4828000000007</v>
      </c>
      <c r="J21" s="444">
        <f t="shared" si="5"/>
        <v>8044.8310800000008</v>
      </c>
      <c r="K21" s="444">
        <f t="shared" si="6"/>
        <v>8776.1793600000001</v>
      </c>
      <c r="L21" s="442">
        <f t="shared" si="7"/>
        <v>9171.1074312000001</v>
      </c>
      <c r="M21" s="442">
        <f t="shared" si="8"/>
        <v>9858.9404885399999</v>
      </c>
      <c r="N21" s="442">
        <f t="shared" si="9"/>
        <v>10317.4958601</v>
      </c>
      <c r="O21" s="442">
        <f t="shared" si="10"/>
        <v>11005.32891744</v>
      </c>
      <c r="P21" s="443">
        <f t="shared" si="11"/>
        <v>11922.43966056</v>
      </c>
      <c r="Q21" s="442">
        <f t="shared" si="12"/>
        <v>12839.550403679999</v>
      </c>
      <c r="R21" s="440">
        <f t="shared" si="13"/>
        <v>14187.703196066399</v>
      </c>
      <c r="S21" s="440">
        <f t="shared" si="14"/>
        <v>15606.473515673038</v>
      </c>
      <c r="T21" s="440">
        <f t="shared" si="15"/>
        <v>16883.366803319015</v>
      </c>
      <c r="U21" s="440">
        <f t="shared" si="16"/>
        <v>17479.250337553804</v>
      </c>
      <c r="V21" s="440">
        <f t="shared" si="17"/>
        <v>18756.14362519978</v>
      </c>
    </row>
    <row r="22" spans="2:22" x14ac:dyDescent="0.25">
      <c r="B22" s="369"/>
      <c r="C22" s="365" t="s">
        <v>87</v>
      </c>
      <c r="D22" s="448">
        <v>3784</v>
      </c>
      <c r="E22" s="445">
        <f t="shared" si="0"/>
        <v>4616.4799999999996</v>
      </c>
      <c r="F22" s="445">
        <f t="shared" si="1"/>
        <v>4835.9519999999993</v>
      </c>
      <c r="G22" s="446">
        <f t="shared" si="2"/>
        <v>5706.4233599999989</v>
      </c>
      <c r="H22" s="446">
        <f t="shared" si="3"/>
        <v>5948.2209599999987</v>
      </c>
      <c r="I22" s="446">
        <f t="shared" si="4"/>
        <v>6286.7375999999986</v>
      </c>
      <c r="J22" s="444">
        <f t="shared" si="5"/>
        <v>6915.4113599999982</v>
      </c>
      <c r="K22" s="444">
        <f t="shared" si="6"/>
        <v>7544.0851199999979</v>
      </c>
      <c r="L22" s="442">
        <f t="shared" si="7"/>
        <v>7883.5689503999974</v>
      </c>
      <c r="M22" s="442">
        <f t="shared" si="8"/>
        <v>8474.8366216799968</v>
      </c>
      <c r="N22" s="442">
        <f t="shared" si="9"/>
        <v>8869.015069199997</v>
      </c>
      <c r="O22" s="442">
        <f t="shared" si="10"/>
        <v>9460.2827404799973</v>
      </c>
      <c r="P22" s="443">
        <f t="shared" si="11"/>
        <v>10248.639635519998</v>
      </c>
      <c r="Q22" s="442">
        <f t="shared" si="12"/>
        <v>11036.996530559998</v>
      </c>
      <c r="R22" s="440">
        <f t="shared" si="13"/>
        <v>12195.881166268799</v>
      </c>
      <c r="S22" s="440">
        <f t="shared" si="14"/>
        <v>13415.469282895678</v>
      </c>
      <c r="T22" s="440">
        <f t="shared" si="15"/>
        <v>14513.098587859869</v>
      </c>
      <c r="U22" s="440">
        <f t="shared" si="16"/>
        <v>15025.32559684316</v>
      </c>
      <c r="V22" s="440">
        <f t="shared" si="17"/>
        <v>16122.954901807352</v>
      </c>
    </row>
    <row r="23" spans="2:22" x14ac:dyDescent="0.25">
      <c r="B23" s="367"/>
      <c r="C23" s="363" t="s">
        <v>5</v>
      </c>
      <c r="D23" s="448">
        <v>3705</v>
      </c>
      <c r="E23" s="445">
        <f t="shared" si="0"/>
        <v>4520.1000000000004</v>
      </c>
      <c r="F23" s="445">
        <f t="shared" si="1"/>
        <v>4734.9900000000007</v>
      </c>
      <c r="G23" s="446">
        <f t="shared" si="2"/>
        <v>5587.2882000000009</v>
      </c>
      <c r="H23" s="446">
        <f t="shared" si="3"/>
        <v>5824.0377000000008</v>
      </c>
      <c r="I23" s="446">
        <f t="shared" si="4"/>
        <v>6155.487000000001</v>
      </c>
      <c r="J23" s="444">
        <f t="shared" si="5"/>
        <v>6771.0357000000013</v>
      </c>
      <c r="K23" s="444">
        <f t="shared" si="6"/>
        <v>7386.5844000000016</v>
      </c>
      <c r="L23" s="442">
        <f t="shared" si="7"/>
        <v>7718.9806980000012</v>
      </c>
      <c r="M23" s="442">
        <f t="shared" si="8"/>
        <v>8297.9042503500023</v>
      </c>
      <c r="N23" s="442">
        <f t="shared" si="9"/>
        <v>8683.853285250003</v>
      </c>
      <c r="O23" s="442">
        <f t="shared" si="10"/>
        <v>9262.7768376000022</v>
      </c>
      <c r="P23" s="443">
        <f t="shared" si="11"/>
        <v>10034.674907400002</v>
      </c>
      <c r="Q23" s="442">
        <f t="shared" si="12"/>
        <v>10806.572977200001</v>
      </c>
      <c r="R23" s="440">
        <f t="shared" si="13"/>
        <v>11941.263139806002</v>
      </c>
      <c r="S23" s="440">
        <f t="shared" si="14"/>
        <v>13135.389453786602</v>
      </c>
      <c r="T23" s="440">
        <f t="shared" si="15"/>
        <v>14210.103136369142</v>
      </c>
      <c r="U23" s="440">
        <f t="shared" si="16"/>
        <v>14711.636188240995</v>
      </c>
      <c r="V23" s="440">
        <f t="shared" si="17"/>
        <v>15786.349870823535</v>
      </c>
    </row>
    <row r="24" spans="2:22" x14ac:dyDescent="0.25">
      <c r="B24" s="368" t="s">
        <v>5</v>
      </c>
      <c r="C24" s="364" t="s">
        <v>6</v>
      </c>
      <c r="D24" s="448">
        <v>4931</v>
      </c>
      <c r="E24" s="445">
        <f t="shared" si="0"/>
        <v>6015.82</v>
      </c>
      <c r="F24" s="445">
        <f t="shared" si="1"/>
        <v>6301.8179999999993</v>
      </c>
      <c r="G24" s="446">
        <f t="shared" si="2"/>
        <v>7436.1452399999989</v>
      </c>
      <c r="H24" s="446">
        <f t="shared" si="3"/>
        <v>7751.2361399999991</v>
      </c>
      <c r="I24" s="446">
        <f t="shared" si="4"/>
        <v>8192.3633999999984</v>
      </c>
      <c r="J24" s="444">
        <f t="shared" si="5"/>
        <v>9011.5997399999978</v>
      </c>
      <c r="K24" s="444">
        <f t="shared" si="6"/>
        <v>9830.8360799999973</v>
      </c>
      <c r="L24" s="442">
        <f t="shared" si="7"/>
        <v>10273.223703599997</v>
      </c>
      <c r="M24" s="442">
        <f t="shared" si="8"/>
        <v>11043.715481369996</v>
      </c>
      <c r="N24" s="442">
        <f t="shared" si="9"/>
        <v>11557.376666549997</v>
      </c>
      <c r="O24" s="442">
        <f t="shared" si="10"/>
        <v>12327.868444319996</v>
      </c>
      <c r="P24" s="443">
        <f t="shared" si="11"/>
        <v>13355.190814679996</v>
      </c>
      <c r="Q24" s="442">
        <f t="shared" si="12"/>
        <v>14382.513185039996</v>
      </c>
      <c r="R24" s="440">
        <f t="shared" si="13"/>
        <v>15892.677069469195</v>
      </c>
      <c r="S24" s="440">
        <f t="shared" si="14"/>
        <v>17481.944776416116</v>
      </c>
      <c r="T24" s="440">
        <f t="shared" si="15"/>
        <v>18912.285712668341</v>
      </c>
      <c r="U24" s="440">
        <f t="shared" si="16"/>
        <v>19579.778149586047</v>
      </c>
      <c r="V24" s="440">
        <f t="shared" si="17"/>
        <v>21010.119085838276</v>
      </c>
    </row>
    <row r="25" spans="2:22" x14ac:dyDescent="0.25">
      <c r="B25" s="368"/>
      <c r="C25" s="364" t="s">
        <v>7</v>
      </c>
      <c r="D25" s="448">
        <v>4521</v>
      </c>
      <c r="E25" s="445">
        <f t="shared" si="0"/>
        <v>5515.62</v>
      </c>
      <c r="F25" s="445">
        <f t="shared" si="1"/>
        <v>5777.8379999999997</v>
      </c>
      <c r="G25" s="446">
        <f t="shared" si="2"/>
        <v>6817.8488399999997</v>
      </c>
      <c r="H25" s="446">
        <f t="shared" si="3"/>
        <v>7106.7407399999993</v>
      </c>
      <c r="I25" s="446">
        <f t="shared" si="4"/>
        <v>7511.1893999999993</v>
      </c>
      <c r="J25" s="444">
        <f t="shared" si="5"/>
        <v>8262.3083399999996</v>
      </c>
      <c r="K25" s="444">
        <f t="shared" si="6"/>
        <v>9013.4272799999999</v>
      </c>
      <c r="L25" s="442">
        <f t="shared" si="7"/>
        <v>9419.0315076000006</v>
      </c>
      <c r="M25" s="442">
        <f t="shared" si="8"/>
        <v>10125.458870670001</v>
      </c>
      <c r="N25" s="442">
        <f t="shared" si="9"/>
        <v>10596.410446050002</v>
      </c>
      <c r="O25" s="442">
        <f t="shared" si="10"/>
        <v>11302.837809120003</v>
      </c>
      <c r="P25" s="443">
        <f t="shared" si="11"/>
        <v>12244.740959880002</v>
      </c>
      <c r="Q25" s="442">
        <f t="shared" si="12"/>
        <v>13186.644110640002</v>
      </c>
      <c r="R25" s="440">
        <f t="shared" si="13"/>
        <v>14571.241742257202</v>
      </c>
      <c r="S25" s="440">
        <f t="shared" si="14"/>
        <v>16028.365916482922</v>
      </c>
      <c r="T25" s="440">
        <f t="shared" si="15"/>
        <v>17339.777673286069</v>
      </c>
      <c r="U25" s="440">
        <f t="shared" si="16"/>
        <v>17951.769826460873</v>
      </c>
      <c r="V25" s="440">
        <f t="shared" si="17"/>
        <v>19263.18158326402</v>
      </c>
    </row>
    <row r="26" spans="2:22" x14ac:dyDescent="0.25">
      <c r="B26" s="369"/>
      <c r="C26" s="365" t="s">
        <v>87</v>
      </c>
      <c r="D26" s="448">
        <v>3892</v>
      </c>
      <c r="E26" s="445">
        <f t="shared" si="0"/>
        <v>4748.24</v>
      </c>
      <c r="F26" s="445">
        <f t="shared" si="1"/>
        <v>4973.9759999999997</v>
      </c>
      <c r="G26" s="446">
        <f t="shared" si="2"/>
        <v>5869.2916799999994</v>
      </c>
      <c r="H26" s="446">
        <f t="shared" si="3"/>
        <v>6117.9904799999995</v>
      </c>
      <c r="I26" s="446">
        <f t="shared" si="4"/>
        <v>6466.1687999999995</v>
      </c>
      <c r="J26" s="444">
        <f t="shared" si="5"/>
        <v>7112.785679999999</v>
      </c>
      <c r="K26" s="444">
        <f t="shared" si="6"/>
        <v>7759.4025599999986</v>
      </c>
      <c r="L26" s="442">
        <f t="shared" si="7"/>
        <v>8108.5756751999988</v>
      </c>
      <c r="M26" s="442">
        <f t="shared" si="8"/>
        <v>8716.7188508399995</v>
      </c>
      <c r="N26" s="442">
        <f t="shared" si="9"/>
        <v>9122.1476345999999</v>
      </c>
      <c r="O26" s="442">
        <f t="shared" si="10"/>
        <v>9730.2908102399997</v>
      </c>
      <c r="P26" s="443">
        <f t="shared" si="11"/>
        <v>10541.148377759999</v>
      </c>
      <c r="Q26" s="442">
        <f t="shared" si="12"/>
        <v>11352.005945279998</v>
      </c>
      <c r="R26" s="440">
        <f t="shared" si="13"/>
        <v>12543.966569534397</v>
      </c>
      <c r="S26" s="440">
        <f t="shared" si="14"/>
        <v>13798.363226487838</v>
      </c>
      <c r="T26" s="440">
        <f t="shared" si="15"/>
        <v>14927.320217745933</v>
      </c>
      <c r="U26" s="440">
        <f t="shared" si="16"/>
        <v>15454.166813666377</v>
      </c>
      <c r="V26" s="440">
        <f t="shared" si="17"/>
        <v>16583.123804924475</v>
      </c>
    </row>
    <row r="27" spans="2:22" x14ac:dyDescent="0.25">
      <c r="B27" s="367"/>
      <c r="C27" s="363" t="s">
        <v>5</v>
      </c>
      <c r="D27" s="448">
        <v>3797</v>
      </c>
      <c r="E27" s="445">
        <f t="shared" si="0"/>
        <v>4632.34</v>
      </c>
      <c r="F27" s="445">
        <f t="shared" si="1"/>
        <v>4852.5659999999998</v>
      </c>
      <c r="G27" s="446">
        <f t="shared" si="2"/>
        <v>5726.0278799999996</v>
      </c>
      <c r="H27" s="446">
        <f t="shared" si="3"/>
        <v>5968.6561799999999</v>
      </c>
      <c r="I27" s="446">
        <f t="shared" si="4"/>
        <v>6308.3357999999998</v>
      </c>
      <c r="J27" s="444">
        <f t="shared" si="5"/>
        <v>6939.1693799999994</v>
      </c>
      <c r="K27" s="444">
        <f t="shared" si="6"/>
        <v>7570.0029599999998</v>
      </c>
      <c r="L27" s="442">
        <f t="shared" si="7"/>
        <v>7910.6530931999996</v>
      </c>
      <c r="M27" s="442">
        <f t="shared" si="8"/>
        <v>8503.95207519</v>
      </c>
      <c r="N27" s="442">
        <f t="shared" si="9"/>
        <v>8899.4847298500008</v>
      </c>
      <c r="O27" s="442">
        <f t="shared" si="10"/>
        <v>9492.7837118400003</v>
      </c>
      <c r="P27" s="443">
        <f t="shared" si="11"/>
        <v>10283.84902116</v>
      </c>
      <c r="Q27" s="442">
        <f t="shared" si="12"/>
        <v>11074.91433048</v>
      </c>
      <c r="R27" s="440">
        <f t="shared" si="13"/>
        <v>12237.7803351804</v>
      </c>
      <c r="S27" s="440">
        <f t="shared" si="14"/>
        <v>13461.558368698439</v>
      </c>
      <c r="T27" s="440">
        <f t="shared" si="15"/>
        <v>14562.958598864676</v>
      </c>
      <c r="U27" s="440">
        <f t="shared" si="16"/>
        <v>15076.945372942253</v>
      </c>
      <c r="V27" s="440">
        <f t="shared" si="17"/>
        <v>16178.345603108488</v>
      </c>
    </row>
    <row r="28" spans="2:22" x14ac:dyDescent="0.25">
      <c r="B28" s="368" t="s">
        <v>89</v>
      </c>
      <c r="C28" s="364" t="s">
        <v>6</v>
      </c>
      <c r="D28" s="448">
        <v>5049</v>
      </c>
      <c r="E28" s="445">
        <f t="shared" si="0"/>
        <v>6159.78</v>
      </c>
      <c r="F28" s="445">
        <f t="shared" si="1"/>
        <v>6452.6219999999994</v>
      </c>
      <c r="G28" s="446">
        <f t="shared" si="2"/>
        <v>7614.0939599999992</v>
      </c>
      <c r="H28" s="446">
        <f t="shared" si="3"/>
        <v>7936.7250599999988</v>
      </c>
      <c r="I28" s="446">
        <f t="shared" si="4"/>
        <v>8388.4085999999988</v>
      </c>
      <c r="J28" s="444">
        <f t="shared" si="5"/>
        <v>9227.2494599999991</v>
      </c>
      <c r="K28" s="444">
        <f t="shared" si="6"/>
        <v>10066.090319999999</v>
      </c>
      <c r="L28" s="442">
        <f t="shared" si="7"/>
        <v>10519.064384399999</v>
      </c>
      <c r="M28" s="442">
        <f t="shared" si="8"/>
        <v>11307.994213229998</v>
      </c>
      <c r="N28" s="442">
        <f t="shared" si="9"/>
        <v>11833.947432449999</v>
      </c>
      <c r="O28" s="442">
        <f t="shared" si="10"/>
        <v>12622.877261279998</v>
      </c>
      <c r="P28" s="443">
        <f t="shared" si="11"/>
        <v>13674.783699719999</v>
      </c>
      <c r="Q28" s="442">
        <f t="shared" si="12"/>
        <v>14726.69013816</v>
      </c>
      <c r="R28" s="440">
        <f t="shared" si="13"/>
        <v>16272.9926026668</v>
      </c>
      <c r="S28" s="440">
        <f t="shared" si="14"/>
        <v>17900.291862933482</v>
      </c>
      <c r="T28" s="440">
        <f t="shared" si="15"/>
        <v>19364.861197173494</v>
      </c>
      <c r="U28" s="440">
        <f t="shared" si="16"/>
        <v>20048.326886485498</v>
      </c>
      <c r="V28" s="440">
        <f t="shared" si="17"/>
        <v>21512.89622072551</v>
      </c>
    </row>
    <row r="29" spans="2:22" x14ac:dyDescent="0.25">
      <c r="B29" s="368"/>
      <c r="C29" s="364" t="s">
        <v>7</v>
      </c>
      <c r="D29" s="448">
        <v>4629</v>
      </c>
      <c r="E29" s="445">
        <f t="shared" si="0"/>
        <v>5647.38</v>
      </c>
      <c r="F29" s="445">
        <f t="shared" si="1"/>
        <v>5915.8620000000001</v>
      </c>
      <c r="G29" s="446">
        <f t="shared" si="2"/>
        <v>6980.7171600000001</v>
      </c>
      <c r="H29" s="446">
        <f t="shared" si="3"/>
        <v>7276.51026</v>
      </c>
      <c r="I29" s="446">
        <f t="shared" si="4"/>
        <v>7690.6206000000002</v>
      </c>
      <c r="J29" s="444">
        <f t="shared" si="5"/>
        <v>8459.6826600000004</v>
      </c>
      <c r="K29" s="444">
        <f t="shared" si="6"/>
        <v>9228.7447200000006</v>
      </c>
      <c r="L29" s="442">
        <f t="shared" si="7"/>
        <v>9644.0382324000002</v>
      </c>
      <c r="M29" s="442">
        <f t="shared" si="8"/>
        <v>10367.341099830001</v>
      </c>
      <c r="N29" s="442">
        <f t="shared" si="9"/>
        <v>10849.543011450001</v>
      </c>
      <c r="O29" s="442">
        <f t="shared" si="10"/>
        <v>11572.845878880002</v>
      </c>
      <c r="P29" s="443">
        <f t="shared" si="11"/>
        <v>12537.249702120002</v>
      </c>
      <c r="Q29" s="442">
        <f t="shared" si="12"/>
        <v>13501.653525360001</v>
      </c>
      <c r="R29" s="440">
        <f t="shared" si="13"/>
        <v>14919.327145522802</v>
      </c>
      <c r="S29" s="440">
        <f t="shared" si="14"/>
        <v>16411.259860075083</v>
      </c>
      <c r="T29" s="440">
        <f t="shared" si="15"/>
        <v>17753.999303172135</v>
      </c>
      <c r="U29" s="440">
        <f t="shared" si="16"/>
        <v>18380.611043284094</v>
      </c>
      <c r="V29" s="440">
        <f t="shared" si="17"/>
        <v>19723.350486381147</v>
      </c>
    </row>
    <row r="30" spans="2:22" x14ac:dyDescent="0.25">
      <c r="B30" s="369"/>
      <c r="C30" s="365" t="s">
        <v>87</v>
      </c>
      <c r="D30" s="448">
        <v>3985</v>
      </c>
      <c r="E30" s="445">
        <f t="shared" si="0"/>
        <v>4861.7</v>
      </c>
      <c r="F30" s="445">
        <f t="shared" si="1"/>
        <v>5092.83</v>
      </c>
      <c r="G30" s="446">
        <f t="shared" si="2"/>
        <v>6009.5393999999997</v>
      </c>
      <c r="H30" s="446">
        <f t="shared" si="3"/>
        <v>6264.1808999999994</v>
      </c>
      <c r="I30" s="446">
        <f t="shared" si="4"/>
        <v>6620.6789999999992</v>
      </c>
      <c r="J30" s="444">
        <f t="shared" si="5"/>
        <v>7282.7468999999992</v>
      </c>
      <c r="K30" s="444">
        <f t="shared" si="6"/>
        <v>7944.8147999999992</v>
      </c>
      <c r="L30" s="442">
        <f t="shared" si="7"/>
        <v>8302.3314659999996</v>
      </c>
      <c r="M30" s="442">
        <f t="shared" si="8"/>
        <v>8925.0063259500002</v>
      </c>
      <c r="N30" s="442">
        <f t="shared" si="9"/>
        <v>9340.12289925</v>
      </c>
      <c r="O30" s="442">
        <f t="shared" si="10"/>
        <v>9962.7977592000007</v>
      </c>
      <c r="P30" s="443">
        <f t="shared" si="11"/>
        <v>10793.0309058</v>
      </c>
      <c r="Q30" s="442">
        <f t="shared" si="12"/>
        <v>11623.2640524</v>
      </c>
      <c r="R30" s="440">
        <f t="shared" si="13"/>
        <v>12843.706777902</v>
      </c>
      <c r="S30" s="440">
        <f t="shared" si="14"/>
        <v>14128.077455692201</v>
      </c>
      <c r="T30" s="440">
        <f t="shared" si="15"/>
        <v>15284.01106570338</v>
      </c>
      <c r="U30" s="440">
        <f t="shared" si="16"/>
        <v>15823.446750375264</v>
      </c>
      <c r="V30" s="440">
        <f t="shared" si="17"/>
        <v>16979.380360386443</v>
      </c>
    </row>
    <row r="31" spans="2:22" x14ac:dyDescent="0.25">
      <c r="B31" s="367"/>
      <c r="C31" s="363" t="s">
        <v>5</v>
      </c>
      <c r="D31" s="448">
        <v>3907</v>
      </c>
      <c r="E31" s="445">
        <f t="shared" si="0"/>
        <v>4766.54</v>
      </c>
      <c r="F31" s="445">
        <f t="shared" si="1"/>
        <v>4993.1459999999997</v>
      </c>
      <c r="G31" s="446">
        <f t="shared" si="2"/>
        <v>5891.9122799999996</v>
      </c>
      <c r="H31" s="446">
        <f t="shared" si="3"/>
        <v>6141.5695799999994</v>
      </c>
      <c r="I31" s="446">
        <f t="shared" si="4"/>
        <v>6491.0897999999997</v>
      </c>
      <c r="J31" s="444">
        <f t="shared" si="5"/>
        <v>7140.1987799999997</v>
      </c>
      <c r="K31" s="444">
        <f t="shared" si="6"/>
        <v>7789.3077599999997</v>
      </c>
      <c r="L31" s="442">
        <f t="shared" si="7"/>
        <v>8139.8266091999994</v>
      </c>
      <c r="M31" s="442">
        <f t="shared" si="8"/>
        <v>8750.3136048899996</v>
      </c>
      <c r="N31" s="442">
        <f t="shared" si="9"/>
        <v>9157.3049353499991</v>
      </c>
      <c r="O31" s="442">
        <f t="shared" si="10"/>
        <v>9767.7919310399993</v>
      </c>
      <c r="P31" s="443">
        <f t="shared" si="11"/>
        <v>10581.774591959998</v>
      </c>
      <c r="Q31" s="442">
        <f t="shared" si="12"/>
        <v>11395.757252879997</v>
      </c>
      <c r="R31" s="440">
        <f t="shared" si="13"/>
        <v>12592.311764432397</v>
      </c>
      <c r="S31" s="440">
        <f t="shared" si="14"/>
        <v>13851.542940875637</v>
      </c>
      <c r="T31" s="440">
        <f t="shared" si="15"/>
        <v>14984.850999674552</v>
      </c>
      <c r="U31" s="440">
        <f t="shared" si="16"/>
        <v>15513.728093780714</v>
      </c>
      <c r="V31" s="440">
        <f t="shared" si="17"/>
        <v>16647.036152579629</v>
      </c>
    </row>
    <row r="32" spans="2:22" x14ac:dyDescent="0.25">
      <c r="B32" s="368" t="s">
        <v>90</v>
      </c>
      <c r="C32" s="364" t="s">
        <v>6</v>
      </c>
      <c r="D32" s="448">
        <v>5191</v>
      </c>
      <c r="E32" s="445">
        <f t="shared" si="0"/>
        <v>6333.02</v>
      </c>
      <c r="F32" s="445">
        <f t="shared" si="1"/>
        <v>6634.098</v>
      </c>
      <c r="G32" s="446">
        <f t="shared" si="2"/>
        <v>7828.2356399999999</v>
      </c>
      <c r="H32" s="446">
        <f t="shared" si="3"/>
        <v>8159.9405399999996</v>
      </c>
      <c r="I32" s="446">
        <f t="shared" si="4"/>
        <v>8624.3274000000001</v>
      </c>
      <c r="J32" s="444">
        <f t="shared" si="5"/>
        <v>9486.7601400000003</v>
      </c>
      <c r="K32" s="444">
        <f t="shared" si="6"/>
        <v>10349.192880000001</v>
      </c>
      <c r="L32" s="442">
        <f t="shared" si="7"/>
        <v>10814.9065596</v>
      </c>
      <c r="M32" s="442">
        <f t="shared" si="8"/>
        <v>11626.024551570001</v>
      </c>
      <c r="N32" s="442">
        <f t="shared" si="9"/>
        <v>12166.76987955</v>
      </c>
      <c r="O32" s="442">
        <f t="shared" si="10"/>
        <v>12977.887871520001</v>
      </c>
      <c r="P32" s="443">
        <f t="shared" si="11"/>
        <v>14059.378527480001</v>
      </c>
      <c r="Q32" s="442">
        <f t="shared" si="12"/>
        <v>15140.869183440002</v>
      </c>
      <c r="R32" s="440">
        <f t="shared" si="13"/>
        <v>16730.660447701201</v>
      </c>
      <c r="S32" s="440">
        <f t="shared" si="14"/>
        <v>18403.72649247132</v>
      </c>
      <c r="T32" s="440">
        <f t="shared" si="15"/>
        <v>19909.48593276443</v>
      </c>
      <c r="U32" s="440">
        <f t="shared" si="16"/>
        <v>20612.173671567878</v>
      </c>
      <c r="V32" s="440">
        <f t="shared" si="17"/>
        <v>22117.933111860988</v>
      </c>
    </row>
    <row r="33" spans="2:22" x14ac:dyDescent="0.25">
      <c r="B33" s="368"/>
      <c r="C33" s="364" t="s">
        <v>7</v>
      </c>
      <c r="D33" s="448">
        <v>4762</v>
      </c>
      <c r="E33" s="445">
        <f t="shared" si="0"/>
        <v>5809.64</v>
      </c>
      <c r="F33" s="445">
        <f t="shared" si="1"/>
        <v>6085.8360000000002</v>
      </c>
      <c r="G33" s="446">
        <f t="shared" si="2"/>
        <v>7181.2864800000007</v>
      </c>
      <c r="H33" s="446">
        <f t="shared" si="3"/>
        <v>7485.5782800000006</v>
      </c>
      <c r="I33" s="446">
        <f t="shared" si="4"/>
        <v>7911.5868000000009</v>
      </c>
      <c r="J33" s="444">
        <f t="shared" si="5"/>
        <v>8702.7454800000014</v>
      </c>
      <c r="K33" s="444">
        <f t="shared" si="6"/>
        <v>9493.9041600000019</v>
      </c>
      <c r="L33" s="442">
        <f t="shared" si="7"/>
        <v>9921.1298472000017</v>
      </c>
      <c r="M33" s="442">
        <f t="shared" si="8"/>
        <v>10665.214585740001</v>
      </c>
      <c r="N33" s="442">
        <f t="shared" si="9"/>
        <v>11161.271078100001</v>
      </c>
      <c r="O33" s="442">
        <f t="shared" si="10"/>
        <v>11905.35581664</v>
      </c>
      <c r="P33" s="443">
        <f t="shared" si="11"/>
        <v>12897.468801360001</v>
      </c>
      <c r="Q33" s="442">
        <f t="shared" si="12"/>
        <v>13889.581786080002</v>
      </c>
      <c r="R33" s="440">
        <f t="shared" si="13"/>
        <v>15347.987873618402</v>
      </c>
      <c r="S33" s="440">
        <f t="shared" si="14"/>
        <v>16882.78666098024</v>
      </c>
      <c r="T33" s="440">
        <f t="shared" si="15"/>
        <v>18264.105569605897</v>
      </c>
      <c r="U33" s="440">
        <f t="shared" si="16"/>
        <v>18908.72106029787</v>
      </c>
      <c r="V33" s="440">
        <f t="shared" si="17"/>
        <v>20290.039968923527</v>
      </c>
    </row>
    <row r="34" spans="2:22" x14ac:dyDescent="0.25">
      <c r="B34" s="369"/>
      <c r="C34" s="365" t="s">
        <v>87</v>
      </c>
      <c r="D34" s="448">
        <v>4100</v>
      </c>
      <c r="E34" s="445">
        <f t="shared" si="0"/>
        <v>5002</v>
      </c>
      <c r="F34" s="445">
        <f t="shared" si="1"/>
        <v>5239.8</v>
      </c>
      <c r="G34" s="446">
        <f t="shared" si="2"/>
        <v>6182.9639999999999</v>
      </c>
      <c r="H34" s="446">
        <f t="shared" si="3"/>
        <v>6444.9539999999997</v>
      </c>
      <c r="I34" s="446">
        <f t="shared" si="4"/>
        <v>6811.74</v>
      </c>
      <c r="J34" s="444">
        <f t="shared" si="5"/>
        <v>7492.9139999999998</v>
      </c>
      <c r="K34" s="444">
        <f t="shared" si="6"/>
        <v>8174.0879999999997</v>
      </c>
      <c r="L34" s="442">
        <f t="shared" si="7"/>
        <v>8541.9219599999997</v>
      </c>
      <c r="M34" s="442">
        <f t="shared" si="8"/>
        <v>9182.5661069999987</v>
      </c>
      <c r="N34" s="442">
        <f t="shared" si="9"/>
        <v>9609.6622049999987</v>
      </c>
      <c r="O34" s="442">
        <f t="shared" si="10"/>
        <v>10250.306352</v>
      </c>
      <c r="P34" s="443">
        <f t="shared" si="11"/>
        <v>11104.498548</v>
      </c>
      <c r="Q34" s="442">
        <f t="shared" si="12"/>
        <v>11958.690744</v>
      </c>
      <c r="R34" s="440">
        <f t="shared" si="13"/>
        <v>13214.353272119999</v>
      </c>
      <c r="S34" s="440">
        <f t="shared" si="14"/>
        <v>14535.788599332</v>
      </c>
      <c r="T34" s="440">
        <f t="shared" si="15"/>
        <v>15725.080393822798</v>
      </c>
      <c r="U34" s="440">
        <f t="shared" si="16"/>
        <v>16280.08323125184</v>
      </c>
      <c r="V34" s="440">
        <f t="shared" si="17"/>
        <v>17469.37502574264</v>
      </c>
    </row>
    <row r="35" spans="2:22" x14ac:dyDescent="0.25">
      <c r="B35" s="367"/>
      <c r="C35" s="363" t="s">
        <v>5</v>
      </c>
      <c r="D35" s="448">
        <v>4060</v>
      </c>
      <c r="E35" s="445">
        <f t="shared" si="0"/>
        <v>4953.2</v>
      </c>
      <c r="F35" s="445">
        <f t="shared" si="1"/>
        <v>5188.6799999999994</v>
      </c>
      <c r="G35" s="446">
        <f t="shared" si="2"/>
        <v>6122.6423999999988</v>
      </c>
      <c r="H35" s="446">
        <f t="shared" si="3"/>
        <v>6382.076399999999</v>
      </c>
      <c r="I35" s="446">
        <f t="shared" si="4"/>
        <v>6745.2839999999987</v>
      </c>
      <c r="J35" s="444">
        <f t="shared" si="5"/>
        <v>7419.8123999999989</v>
      </c>
      <c r="K35" s="444">
        <f t="shared" si="6"/>
        <v>8094.340799999999</v>
      </c>
      <c r="L35" s="442">
        <f t="shared" si="7"/>
        <v>8458.5861359999981</v>
      </c>
      <c r="M35" s="442">
        <f t="shared" si="8"/>
        <v>9092.9800961999972</v>
      </c>
      <c r="N35" s="442">
        <f t="shared" si="9"/>
        <v>9515.9094029999978</v>
      </c>
      <c r="O35" s="442">
        <f t="shared" si="10"/>
        <v>10150.303363199997</v>
      </c>
      <c r="P35" s="443">
        <f t="shared" si="11"/>
        <v>10996.161976799996</v>
      </c>
      <c r="Q35" s="442">
        <f t="shared" si="12"/>
        <v>11842.020590399996</v>
      </c>
      <c r="R35" s="440">
        <f t="shared" si="13"/>
        <v>13085.432752391996</v>
      </c>
      <c r="S35" s="440">
        <f t="shared" si="14"/>
        <v>14393.976027631195</v>
      </c>
      <c r="T35" s="440">
        <f t="shared" si="15"/>
        <v>15571.664975346475</v>
      </c>
      <c r="U35" s="440">
        <f t="shared" si="16"/>
        <v>16121.253150946939</v>
      </c>
      <c r="V35" s="440">
        <f t="shared" si="17"/>
        <v>17298.942098662221</v>
      </c>
    </row>
    <row r="36" spans="2:22" x14ac:dyDescent="0.25">
      <c r="B36" s="368" t="s">
        <v>91</v>
      </c>
      <c r="C36" s="364" t="s">
        <v>6</v>
      </c>
      <c r="D36" s="448">
        <v>5400</v>
      </c>
      <c r="E36" s="445">
        <f t="shared" si="0"/>
        <v>6588</v>
      </c>
      <c r="F36" s="445">
        <f t="shared" si="1"/>
        <v>6901.2</v>
      </c>
      <c r="G36" s="446">
        <f t="shared" si="2"/>
        <v>8143.4159999999993</v>
      </c>
      <c r="H36" s="446">
        <f t="shared" si="3"/>
        <v>8488.4759999999987</v>
      </c>
      <c r="I36" s="446">
        <f t="shared" si="4"/>
        <v>8971.56</v>
      </c>
      <c r="J36" s="444">
        <f t="shared" si="5"/>
        <v>9868.7160000000003</v>
      </c>
      <c r="K36" s="444">
        <f t="shared" si="6"/>
        <v>10765.871999999999</v>
      </c>
      <c r="L36" s="442">
        <f t="shared" si="7"/>
        <v>11250.336239999999</v>
      </c>
      <c r="M36" s="442">
        <f t="shared" si="8"/>
        <v>12094.111457999999</v>
      </c>
      <c r="N36" s="442">
        <f t="shared" si="9"/>
        <v>12656.628269999999</v>
      </c>
      <c r="O36" s="442">
        <f t="shared" si="10"/>
        <v>13500.403488</v>
      </c>
      <c r="P36" s="443">
        <f t="shared" si="11"/>
        <v>14625.437112</v>
      </c>
      <c r="Q36" s="442">
        <f t="shared" si="12"/>
        <v>15750.470735999999</v>
      </c>
      <c r="R36" s="440">
        <f t="shared" si="13"/>
        <v>17404.270163279998</v>
      </c>
      <c r="S36" s="440">
        <f t="shared" si="14"/>
        <v>19144.697179607996</v>
      </c>
      <c r="T36" s="440">
        <f t="shared" si="15"/>
        <v>20711.081494303198</v>
      </c>
      <c r="U36" s="440">
        <f t="shared" si="16"/>
        <v>21442.060841160957</v>
      </c>
      <c r="V36" s="440">
        <f t="shared" si="17"/>
        <v>23008.445155856156</v>
      </c>
    </row>
    <row r="37" spans="2:22" x14ac:dyDescent="0.25">
      <c r="B37" s="368"/>
      <c r="C37" s="364" t="s">
        <v>7</v>
      </c>
      <c r="D37" s="448">
        <v>9454</v>
      </c>
      <c r="E37" s="445">
        <f t="shared" si="0"/>
        <v>11533.880000000001</v>
      </c>
      <c r="F37" s="445">
        <f t="shared" si="1"/>
        <v>12082.212000000001</v>
      </c>
      <c r="G37" s="446">
        <f t="shared" si="2"/>
        <v>14257.010160000002</v>
      </c>
      <c r="H37" s="446">
        <f t="shared" si="3"/>
        <v>14861.120760000002</v>
      </c>
      <c r="I37" s="446">
        <f t="shared" si="4"/>
        <v>15706.875600000001</v>
      </c>
      <c r="J37" s="444">
        <f t="shared" si="5"/>
        <v>17277.563160000002</v>
      </c>
      <c r="K37" s="444">
        <f t="shared" si="6"/>
        <v>18848.250720000004</v>
      </c>
      <c r="L37" s="442">
        <f t="shared" si="7"/>
        <v>19696.422002400002</v>
      </c>
      <c r="M37" s="442">
        <f t="shared" si="8"/>
        <v>21173.653652580004</v>
      </c>
      <c r="N37" s="442">
        <f t="shared" si="9"/>
        <v>22158.474752700004</v>
      </c>
      <c r="O37" s="442">
        <f t="shared" si="10"/>
        <v>23635.706402880005</v>
      </c>
      <c r="P37" s="443">
        <f t="shared" si="11"/>
        <v>25605.348603120005</v>
      </c>
      <c r="Q37" s="442">
        <f t="shared" si="12"/>
        <v>27574.990803360004</v>
      </c>
      <c r="R37" s="440">
        <f t="shared" si="13"/>
        <v>30470.364837712805</v>
      </c>
      <c r="S37" s="440">
        <f t="shared" si="14"/>
        <v>33517.401321484082</v>
      </c>
      <c r="T37" s="440">
        <f t="shared" si="15"/>
        <v>36259.734156878236</v>
      </c>
      <c r="U37" s="440">
        <f t="shared" si="16"/>
        <v>37539.489480062177</v>
      </c>
      <c r="V37" s="440">
        <f t="shared" si="17"/>
        <v>40281.822315456331</v>
      </c>
    </row>
    <row r="38" spans="2:22" x14ac:dyDescent="0.25">
      <c r="B38" s="369"/>
      <c r="C38" s="365" t="s">
        <v>87</v>
      </c>
      <c r="D38" s="448">
        <v>4263</v>
      </c>
      <c r="E38" s="445">
        <f t="shared" si="0"/>
        <v>5200.8599999999997</v>
      </c>
      <c r="F38" s="445">
        <f t="shared" si="1"/>
        <v>5448.1139999999996</v>
      </c>
      <c r="G38" s="446">
        <f t="shared" si="2"/>
        <v>6428.774519999999</v>
      </c>
      <c r="H38" s="446">
        <f t="shared" si="3"/>
        <v>6701.1802199999993</v>
      </c>
      <c r="I38" s="446">
        <f t="shared" si="4"/>
        <v>7082.5481999999993</v>
      </c>
      <c r="J38" s="444">
        <f t="shared" si="5"/>
        <v>7790.8030199999994</v>
      </c>
      <c r="K38" s="444">
        <f t="shared" si="6"/>
        <v>8499.0578399999995</v>
      </c>
      <c r="L38" s="442">
        <f t="shared" si="7"/>
        <v>8881.5154427999987</v>
      </c>
      <c r="M38" s="442">
        <f t="shared" si="8"/>
        <v>9547.6291010099994</v>
      </c>
      <c r="N38" s="442">
        <f t="shared" si="9"/>
        <v>9991.7048731499999</v>
      </c>
      <c r="O38" s="442">
        <f t="shared" si="10"/>
        <v>10657.818531360001</v>
      </c>
      <c r="P38" s="443">
        <f t="shared" si="11"/>
        <v>11545.97007564</v>
      </c>
      <c r="Q38" s="442">
        <f t="shared" si="12"/>
        <v>12434.121619919999</v>
      </c>
      <c r="R38" s="440">
        <f t="shared" si="13"/>
        <v>13739.704390011599</v>
      </c>
      <c r="S38" s="440">
        <f t="shared" si="14"/>
        <v>15113.674829012758</v>
      </c>
      <c r="T38" s="440">
        <f t="shared" si="15"/>
        <v>16350.248224113802</v>
      </c>
      <c r="U38" s="440">
        <f t="shared" si="16"/>
        <v>16927.315808494292</v>
      </c>
      <c r="V38" s="440">
        <f t="shared" si="17"/>
        <v>18163.889203595332</v>
      </c>
    </row>
    <row r="39" spans="2:22" x14ac:dyDescent="0.25">
      <c r="B39" s="367"/>
      <c r="C39" s="363" t="s">
        <v>5</v>
      </c>
      <c r="D39" s="448">
        <v>4226</v>
      </c>
      <c r="E39" s="445">
        <f t="shared" si="0"/>
        <v>5155.72</v>
      </c>
      <c r="F39" s="445">
        <f t="shared" si="1"/>
        <v>5400.8280000000004</v>
      </c>
      <c r="G39" s="446">
        <f t="shared" si="2"/>
        <v>6372.9770400000007</v>
      </c>
      <c r="H39" s="446">
        <f t="shared" si="3"/>
        <v>6643.0184400000007</v>
      </c>
      <c r="I39" s="446">
        <f t="shared" si="4"/>
        <v>7021.0764000000008</v>
      </c>
      <c r="J39" s="444">
        <f t="shared" si="5"/>
        <v>7723.184040000001</v>
      </c>
      <c r="K39" s="444">
        <f t="shared" si="6"/>
        <v>8425.2916800000003</v>
      </c>
      <c r="L39" s="442">
        <f t="shared" si="7"/>
        <v>8804.4298056000007</v>
      </c>
      <c r="M39" s="442">
        <f t="shared" si="8"/>
        <v>9464.7620410200016</v>
      </c>
      <c r="N39" s="442">
        <f t="shared" si="9"/>
        <v>9904.9835313000021</v>
      </c>
      <c r="O39" s="442">
        <f t="shared" si="10"/>
        <v>10565.315766720003</v>
      </c>
      <c r="P39" s="443">
        <f t="shared" si="11"/>
        <v>11445.758747280002</v>
      </c>
      <c r="Q39" s="442">
        <f t="shared" si="12"/>
        <v>12326.201727840002</v>
      </c>
      <c r="R39" s="440">
        <f t="shared" si="13"/>
        <v>13620.452909263202</v>
      </c>
      <c r="S39" s="440">
        <f t="shared" si="14"/>
        <v>14982.498200189522</v>
      </c>
      <c r="T39" s="440">
        <f t="shared" si="15"/>
        <v>16208.33896202321</v>
      </c>
      <c r="U39" s="440">
        <f t="shared" si="16"/>
        <v>16780.397984212264</v>
      </c>
      <c r="V39" s="440">
        <f t="shared" si="17"/>
        <v>18006.238746045954</v>
      </c>
    </row>
    <row r="40" spans="2:22" x14ac:dyDescent="0.25">
      <c r="B40" s="368" t="s">
        <v>92</v>
      </c>
      <c r="C40" s="364" t="s">
        <v>6</v>
      </c>
      <c r="D40" s="448">
        <v>5620</v>
      </c>
      <c r="E40" s="445">
        <f t="shared" si="0"/>
        <v>6856.4</v>
      </c>
      <c r="F40" s="445">
        <f t="shared" si="1"/>
        <v>7182.36</v>
      </c>
      <c r="G40" s="446">
        <f t="shared" si="2"/>
        <v>8475.1847999999991</v>
      </c>
      <c r="H40" s="446">
        <f t="shared" si="3"/>
        <v>8834.3027999999995</v>
      </c>
      <c r="I40" s="446">
        <f t="shared" si="4"/>
        <v>9337.0679999999993</v>
      </c>
      <c r="J40" s="444">
        <f t="shared" si="5"/>
        <v>10270.774799999999</v>
      </c>
      <c r="K40" s="444">
        <f t="shared" si="6"/>
        <v>11204.481599999999</v>
      </c>
      <c r="L40" s="442">
        <f t="shared" si="7"/>
        <v>11708.683271999998</v>
      </c>
      <c r="M40" s="442">
        <f t="shared" si="8"/>
        <v>12586.834517399999</v>
      </c>
      <c r="N40" s="442">
        <f t="shared" si="9"/>
        <v>13172.268680999998</v>
      </c>
      <c r="O40" s="442">
        <f t="shared" si="10"/>
        <v>14050.419926399998</v>
      </c>
      <c r="P40" s="443">
        <f t="shared" si="11"/>
        <v>15221.288253599998</v>
      </c>
      <c r="Q40" s="442">
        <f t="shared" si="12"/>
        <v>16392.156580799998</v>
      </c>
      <c r="R40" s="440">
        <f t="shared" si="13"/>
        <v>18113.333021783998</v>
      </c>
      <c r="S40" s="440">
        <f t="shared" si="14"/>
        <v>19924.666323962396</v>
      </c>
      <c r="T40" s="440">
        <f t="shared" si="15"/>
        <v>21554.866295922959</v>
      </c>
      <c r="U40" s="440">
        <f t="shared" si="16"/>
        <v>22315.626282837886</v>
      </c>
      <c r="V40" s="440">
        <f t="shared" si="17"/>
        <v>23945.826254798445</v>
      </c>
    </row>
    <row r="41" spans="2:22" x14ac:dyDescent="0.25">
      <c r="B41" s="368"/>
      <c r="C41" s="364" t="s">
        <v>7</v>
      </c>
      <c r="D41" s="448">
        <v>5156</v>
      </c>
      <c r="E41" s="445">
        <f t="shared" si="0"/>
        <v>6290.32</v>
      </c>
      <c r="F41" s="445">
        <f t="shared" si="1"/>
        <v>6589.3679999999995</v>
      </c>
      <c r="G41" s="446">
        <f t="shared" si="2"/>
        <v>7775.4542399999991</v>
      </c>
      <c r="H41" s="446">
        <f t="shared" si="3"/>
        <v>8104.9226399999989</v>
      </c>
      <c r="I41" s="446">
        <f t="shared" si="4"/>
        <v>8566.1783999999989</v>
      </c>
      <c r="J41" s="444">
        <f t="shared" si="5"/>
        <v>9422.7962399999997</v>
      </c>
      <c r="K41" s="444">
        <f t="shared" si="6"/>
        <v>10279.414079999999</v>
      </c>
      <c r="L41" s="442">
        <f t="shared" si="7"/>
        <v>10741.987713599998</v>
      </c>
      <c r="M41" s="442">
        <f t="shared" si="8"/>
        <v>11547.636792119998</v>
      </c>
      <c r="N41" s="442">
        <f t="shared" si="9"/>
        <v>12084.736177799998</v>
      </c>
      <c r="O41" s="442">
        <f t="shared" si="10"/>
        <v>12890.385256319998</v>
      </c>
      <c r="P41" s="443">
        <f t="shared" si="11"/>
        <v>13964.584027679997</v>
      </c>
      <c r="Q41" s="442">
        <f t="shared" si="12"/>
        <v>15038.782799039996</v>
      </c>
      <c r="R41" s="440">
        <f t="shared" si="13"/>
        <v>16617.854992939196</v>
      </c>
      <c r="S41" s="440">
        <f t="shared" si="14"/>
        <v>18279.640492233117</v>
      </c>
      <c r="T41" s="440">
        <f t="shared" si="15"/>
        <v>19775.247441597643</v>
      </c>
      <c r="U41" s="440">
        <f t="shared" si="16"/>
        <v>20473.197351301089</v>
      </c>
      <c r="V41" s="440">
        <f t="shared" si="17"/>
        <v>21968.804300665615</v>
      </c>
    </row>
    <row r="42" spans="2:22" x14ac:dyDescent="0.25">
      <c r="B42" s="369"/>
      <c r="C42" s="365" t="s">
        <v>87</v>
      </c>
      <c r="D42" s="448">
        <v>4438</v>
      </c>
      <c r="E42" s="445">
        <f t="shared" si="0"/>
        <v>5414.36</v>
      </c>
      <c r="F42" s="445">
        <f t="shared" si="1"/>
        <v>5671.7639999999992</v>
      </c>
      <c r="G42" s="446">
        <f t="shared" si="2"/>
        <v>6692.6815199999992</v>
      </c>
      <c r="H42" s="446">
        <f t="shared" si="3"/>
        <v>6976.2697199999993</v>
      </c>
      <c r="I42" s="446">
        <f t="shared" si="4"/>
        <v>7373.2931999999992</v>
      </c>
      <c r="J42" s="444">
        <f t="shared" si="5"/>
        <v>8110.622519999999</v>
      </c>
      <c r="K42" s="444">
        <f t="shared" si="6"/>
        <v>8847.9518399999979</v>
      </c>
      <c r="L42" s="442">
        <f t="shared" si="7"/>
        <v>9246.1096727999975</v>
      </c>
      <c r="M42" s="442">
        <f t="shared" si="8"/>
        <v>9939.5678982599966</v>
      </c>
      <c r="N42" s="442">
        <f t="shared" si="9"/>
        <v>10401.873381899997</v>
      </c>
      <c r="O42" s="442">
        <f t="shared" si="10"/>
        <v>11095.331607359996</v>
      </c>
      <c r="P42" s="443">
        <f t="shared" si="11"/>
        <v>12019.942574639996</v>
      </c>
      <c r="Q42" s="442">
        <f t="shared" si="12"/>
        <v>12944.553541919995</v>
      </c>
      <c r="R42" s="440">
        <f t="shared" si="13"/>
        <v>14303.731663821594</v>
      </c>
      <c r="S42" s="440">
        <f t="shared" si="14"/>
        <v>15734.104830203754</v>
      </c>
      <c r="T42" s="440">
        <f t="shared" si="15"/>
        <v>17021.440679947696</v>
      </c>
      <c r="U42" s="440">
        <f t="shared" si="16"/>
        <v>17622.197409828204</v>
      </c>
      <c r="V42" s="440">
        <f t="shared" si="17"/>
        <v>18909.533259572148</v>
      </c>
    </row>
    <row r="43" spans="2:22" x14ac:dyDescent="0.25">
      <c r="B43" s="367"/>
      <c r="C43" s="363" t="s">
        <v>5</v>
      </c>
      <c r="D43" s="448">
        <v>4463</v>
      </c>
      <c r="E43" s="445">
        <f t="shared" si="0"/>
        <v>5444.86</v>
      </c>
      <c r="F43" s="445">
        <f t="shared" si="1"/>
        <v>5703.7139999999999</v>
      </c>
      <c r="G43" s="446">
        <f t="shared" si="2"/>
        <v>6730.3825200000001</v>
      </c>
      <c r="H43" s="446">
        <f t="shared" si="3"/>
        <v>7015.5682200000001</v>
      </c>
      <c r="I43" s="446">
        <f t="shared" si="4"/>
        <v>7414.8281999999999</v>
      </c>
      <c r="J43" s="444">
        <f t="shared" si="5"/>
        <v>8156.3110200000001</v>
      </c>
      <c r="K43" s="444">
        <f t="shared" si="6"/>
        <v>8897.7938400000003</v>
      </c>
      <c r="L43" s="442">
        <f t="shared" si="7"/>
        <v>9298.1945627999994</v>
      </c>
      <c r="M43" s="442">
        <f t="shared" si="8"/>
        <v>9995.5591550099998</v>
      </c>
      <c r="N43" s="442">
        <f t="shared" si="9"/>
        <v>10460.468883149999</v>
      </c>
      <c r="O43" s="442">
        <f t="shared" si="10"/>
        <v>11157.833475359999</v>
      </c>
      <c r="P43" s="443">
        <f t="shared" si="11"/>
        <v>12087.652931639999</v>
      </c>
      <c r="Q43" s="442">
        <f t="shared" si="12"/>
        <v>13017.472387919999</v>
      </c>
      <c r="R43" s="440">
        <f t="shared" si="13"/>
        <v>14384.306988651599</v>
      </c>
      <c r="S43" s="440">
        <f t="shared" si="14"/>
        <v>15822.737687516759</v>
      </c>
      <c r="T43" s="440">
        <f t="shared" si="15"/>
        <v>17117.3253164954</v>
      </c>
      <c r="U43" s="440">
        <f t="shared" si="16"/>
        <v>17721.466210018771</v>
      </c>
      <c r="V43" s="440">
        <f t="shared" si="17"/>
        <v>19016.053838997414</v>
      </c>
    </row>
    <row r="44" spans="2:22" x14ac:dyDescent="0.25">
      <c r="B44" s="368" t="s">
        <v>48</v>
      </c>
      <c r="C44" s="364" t="s">
        <v>6</v>
      </c>
      <c r="D44" s="448">
        <v>5933</v>
      </c>
      <c r="E44" s="445">
        <f t="shared" si="0"/>
        <v>7238.26</v>
      </c>
      <c r="F44" s="445">
        <f t="shared" si="1"/>
        <v>7582.3739999999998</v>
      </c>
      <c r="G44" s="446">
        <f t="shared" si="2"/>
        <v>8947.2013200000001</v>
      </c>
      <c r="H44" s="446">
        <f t="shared" si="3"/>
        <v>9326.3200199999992</v>
      </c>
      <c r="I44" s="446">
        <f t="shared" si="4"/>
        <v>9857.0861999999997</v>
      </c>
      <c r="J44" s="444">
        <f t="shared" si="5"/>
        <v>10842.794819999999</v>
      </c>
      <c r="K44" s="444">
        <f t="shared" si="6"/>
        <v>11828.503439999999</v>
      </c>
      <c r="L44" s="442">
        <f t="shared" si="7"/>
        <v>12360.786094799998</v>
      </c>
      <c r="M44" s="442">
        <f t="shared" si="8"/>
        <v>13287.845051909997</v>
      </c>
      <c r="N44" s="442">
        <f t="shared" si="9"/>
        <v>13905.884356649996</v>
      </c>
      <c r="O44" s="442">
        <f t="shared" si="10"/>
        <v>14832.943313759995</v>
      </c>
      <c r="P44" s="443">
        <f t="shared" si="11"/>
        <v>16069.021923239996</v>
      </c>
      <c r="Q44" s="442">
        <f t="shared" si="12"/>
        <v>17305.100532719996</v>
      </c>
      <c r="R44" s="440">
        <f t="shared" si="13"/>
        <v>19122.136088655596</v>
      </c>
      <c r="S44" s="440">
        <f t="shared" si="14"/>
        <v>21034.349697521156</v>
      </c>
      <c r="T44" s="440">
        <f t="shared" si="15"/>
        <v>22755.34194550016</v>
      </c>
      <c r="U44" s="440">
        <f t="shared" si="16"/>
        <v>23558.471661223695</v>
      </c>
      <c r="V44" s="440">
        <f t="shared" si="17"/>
        <v>25279.463909202699</v>
      </c>
    </row>
    <row r="45" spans="2:22" x14ac:dyDescent="0.25">
      <c r="B45" s="368"/>
      <c r="C45" s="364" t="s">
        <v>7</v>
      </c>
      <c r="D45" s="448">
        <v>5446</v>
      </c>
      <c r="E45" s="445">
        <f t="shared" si="0"/>
        <v>6644.12</v>
      </c>
      <c r="F45" s="445">
        <f t="shared" si="1"/>
        <v>6959.9880000000003</v>
      </c>
      <c r="G45" s="446">
        <f t="shared" si="2"/>
        <v>8212.7858400000005</v>
      </c>
      <c r="H45" s="446">
        <f t="shared" si="3"/>
        <v>8560.7852400000011</v>
      </c>
      <c r="I45" s="446">
        <f t="shared" si="4"/>
        <v>9047.9844000000012</v>
      </c>
      <c r="J45" s="444">
        <f t="shared" si="5"/>
        <v>9952.7828400000017</v>
      </c>
      <c r="K45" s="444">
        <f t="shared" si="6"/>
        <v>10857.581280000002</v>
      </c>
      <c r="L45" s="442">
        <f t="shared" si="7"/>
        <v>11346.172437600002</v>
      </c>
      <c r="M45" s="442">
        <f t="shared" si="8"/>
        <v>12197.135370420003</v>
      </c>
      <c r="N45" s="442">
        <f t="shared" si="9"/>
        <v>12764.443992300003</v>
      </c>
      <c r="O45" s="442">
        <f t="shared" si="10"/>
        <v>13615.406925120004</v>
      </c>
      <c r="P45" s="443">
        <f t="shared" si="11"/>
        <v>14750.024168880003</v>
      </c>
      <c r="Q45" s="442">
        <f t="shared" si="12"/>
        <v>15884.641412640003</v>
      </c>
      <c r="R45" s="440">
        <f t="shared" si="13"/>
        <v>17552.528760967205</v>
      </c>
      <c r="S45" s="440">
        <f t="shared" si="14"/>
        <v>19307.781637063927</v>
      </c>
      <c r="T45" s="440">
        <f t="shared" si="15"/>
        <v>20887.509225550973</v>
      </c>
      <c r="U45" s="440">
        <f t="shared" si="16"/>
        <v>21624.715433511596</v>
      </c>
      <c r="V45" s="440">
        <f t="shared" si="17"/>
        <v>23204.443021998646</v>
      </c>
    </row>
    <row r="46" spans="2:22" x14ac:dyDescent="0.25">
      <c r="B46" s="369"/>
      <c r="C46" s="365" t="s">
        <v>87</v>
      </c>
      <c r="D46" s="448">
        <v>4687</v>
      </c>
      <c r="E46" s="445">
        <f t="shared" si="0"/>
        <v>5718.14</v>
      </c>
      <c r="F46" s="445">
        <f t="shared" si="1"/>
        <v>5989.9860000000008</v>
      </c>
      <c r="G46" s="446">
        <f t="shared" si="2"/>
        <v>7068.1834800000015</v>
      </c>
      <c r="H46" s="446">
        <f t="shared" si="3"/>
        <v>7367.6827800000019</v>
      </c>
      <c r="I46" s="446">
        <f t="shared" si="4"/>
        <v>7786.9818000000023</v>
      </c>
      <c r="J46" s="444">
        <f t="shared" si="5"/>
        <v>8565.6799800000026</v>
      </c>
      <c r="K46" s="444">
        <f t="shared" si="6"/>
        <v>9344.3781600000038</v>
      </c>
      <c r="L46" s="442">
        <f t="shared" si="7"/>
        <v>9764.8751772000032</v>
      </c>
      <c r="M46" s="442">
        <f t="shared" si="8"/>
        <v>10497.240815490004</v>
      </c>
      <c r="N46" s="442">
        <f t="shared" si="9"/>
        <v>10985.484574350005</v>
      </c>
      <c r="O46" s="442">
        <f t="shared" si="10"/>
        <v>11717.850212640005</v>
      </c>
      <c r="P46" s="443">
        <f t="shared" si="11"/>
        <v>12694.337730360006</v>
      </c>
      <c r="Q46" s="442">
        <f t="shared" si="12"/>
        <v>13670.825248080007</v>
      </c>
      <c r="R46" s="440">
        <f t="shared" si="13"/>
        <v>15106.261899128407</v>
      </c>
      <c r="S46" s="440">
        <f t="shared" si="14"/>
        <v>16616.888089041247</v>
      </c>
      <c r="T46" s="440">
        <f t="shared" si="15"/>
        <v>17976.451659962804</v>
      </c>
      <c r="U46" s="440">
        <f t="shared" si="16"/>
        <v>18610.914659726197</v>
      </c>
      <c r="V46" s="440">
        <f t="shared" si="17"/>
        <v>19970.478230647754</v>
      </c>
    </row>
    <row r="47" spans="2:22" x14ac:dyDescent="0.25">
      <c r="B47" s="367"/>
      <c r="C47" s="363" t="s">
        <v>5</v>
      </c>
      <c r="D47" s="448">
        <v>4797</v>
      </c>
      <c r="E47" s="445">
        <f t="shared" si="0"/>
        <v>5852.34</v>
      </c>
      <c r="F47" s="445">
        <f t="shared" si="1"/>
        <v>6130.5659999999998</v>
      </c>
      <c r="G47" s="446">
        <f t="shared" si="2"/>
        <v>7234.0678799999996</v>
      </c>
      <c r="H47" s="446">
        <f t="shared" si="3"/>
        <v>7540.5961799999995</v>
      </c>
      <c r="I47" s="446">
        <f t="shared" si="4"/>
        <v>7969.7357999999995</v>
      </c>
      <c r="J47" s="444">
        <f t="shared" si="5"/>
        <v>8766.7093800000002</v>
      </c>
      <c r="K47" s="444">
        <f t="shared" si="6"/>
        <v>9563.6829600000001</v>
      </c>
      <c r="L47" s="442">
        <f t="shared" si="7"/>
        <v>9994.0486932000003</v>
      </c>
      <c r="M47" s="442">
        <f t="shared" si="8"/>
        <v>10743.60234519</v>
      </c>
      <c r="N47" s="442">
        <f t="shared" si="9"/>
        <v>11243.304779849999</v>
      </c>
      <c r="O47" s="442">
        <f t="shared" si="10"/>
        <v>11992.858431839999</v>
      </c>
      <c r="P47" s="443">
        <f t="shared" si="11"/>
        <v>12992.263301159999</v>
      </c>
      <c r="Q47" s="442">
        <f t="shared" si="12"/>
        <v>13991.668170479999</v>
      </c>
      <c r="R47" s="440">
        <f t="shared" si="13"/>
        <v>15460.7933283804</v>
      </c>
      <c r="S47" s="440">
        <f t="shared" si="14"/>
        <v>17006.87266121844</v>
      </c>
      <c r="T47" s="440">
        <f t="shared" si="15"/>
        <v>18398.344060772673</v>
      </c>
      <c r="U47" s="440">
        <f t="shared" si="16"/>
        <v>19047.697380564652</v>
      </c>
      <c r="V47" s="440">
        <f t="shared" si="17"/>
        <v>20439.168780118889</v>
      </c>
    </row>
    <row r="48" spans="2:22" x14ac:dyDescent="0.25">
      <c r="B48" s="368" t="s">
        <v>93</v>
      </c>
      <c r="C48" s="364" t="s">
        <v>6</v>
      </c>
      <c r="D48" s="448">
        <v>6382</v>
      </c>
      <c r="E48" s="445">
        <f t="shared" si="0"/>
        <v>7786.04</v>
      </c>
      <c r="F48" s="445">
        <f t="shared" si="1"/>
        <v>8156.1959999999999</v>
      </c>
      <c r="G48" s="446">
        <f t="shared" si="2"/>
        <v>9624.3112799999999</v>
      </c>
      <c r="H48" s="446">
        <f t="shared" si="3"/>
        <v>10032.121079999999</v>
      </c>
      <c r="I48" s="446">
        <f t="shared" si="4"/>
        <v>10603.054799999998</v>
      </c>
      <c r="J48" s="444">
        <f t="shared" si="5"/>
        <v>11663.360279999997</v>
      </c>
      <c r="K48" s="444">
        <f t="shared" si="6"/>
        <v>12723.665759999996</v>
      </c>
      <c r="L48" s="442">
        <f t="shared" si="7"/>
        <v>13296.230719199997</v>
      </c>
      <c r="M48" s="442">
        <f t="shared" si="8"/>
        <v>14293.448023139998</v>
      </c>
      <c r="N48" s="442">
        <f t="shared" si="9"/>
        <v>14958.259559099997</v>
      </c>
      <c r="O48" s="442">
        <f t="shared" si="10"/>
        <v>15955.476863039998</v>
      </c>
      <c r="P48" s="443">
        <f t="shared" si="11"/>
        <v>17285.099934959999</v>
      </c>
      <c r="Q48" s="442">
        <f t="shared" si="12"/>
        <v>18614.723006879998</v>
      </c>
      <c r="R48" s="440">
        <f t="shared" si="13"/>
        <v>20569.268922602398</v>
      </c>
      <c r="S48" s="440">
        <f t="shared" si="14"/>
        <v>22626.195814862636</v>
      </c>
      <c r="T48" s="440">
        <f t="shared" si="15"/>
        <v>24477.430017896851</v>
      </c>
      <c r="U48" s="440">
        <f t="shared" si="16"/>
        <v>25341.339312646152</v>
      </c>
      <c r="V48" s="440">
        <f t="shared" si="17"/>
        <v>27192.573515680371</v>
      </c>
    </row>
    <row r="49" spans="2:22" x14ac:dyDescent="0.25">
      <c r="B49" s="368"/>
      <c r="C49" s="364" t="s">
        <v>7</v>
      </c>
      <c r="D49" s="448">
        <v>5854</v>
      </c>
      <c r="E49" s="445">
        <f t="shared" si="0"/>
        <v>7141.88</v>
      </c>
      <c r="F49" s="445">
        <f t="shared" si="1"/>
        <v>7481.4120000000003</v>
      </c>
      <c r="G49" s="446">
        <f t="shared" si="2"/>
        <v>8828.0661600000003</v>
      </c>
      <c r="H49" s="446">
        <f t="shared" si="3"/>
        <v>9202.1367599999994</v>
      </c>
      <c r="I49" s="446">
        <f t="shared" si="4"/>
        <v>9725.8355999999985</v>
      </c>
      <c r="J49" s="444">
        <f t="shared" si="5"/>
        <v>10698.419159999998</v>
      </c>
      <c r="K49" s="444">
        <f t="shared" si="6"/>
        <v>11671.002719999997</v>
      </c>
      <c r="L49" s="442">
        <f t="shared" si="7"/>
        <v>12196.197842399997</v>
      </c>
      <c r="M49" s="442">
        <f t="shared" si="8"/>
        <v>13110.912680579997</v>
      </c>
      <c r="N49" s="442">
        <f t="shared" si="9"/>
        <v>13720.722572699997</v>
      </c>
      <c r="O49" s="442">
        <f t="shared" si="10"/>
        <v>14635.437410879997</v>
      </c>
      <c r="P49" s="443">
        <f t="shared" si="11"/>
        <v>15855.057195119996</v>
      </c>
      <c r="Q49" s="442">
        <f t="shared" si="12"/>
        <v>17074.676979359996</v>
      </c>
      <c r="R49" s="440">
        <f t="shared" si="13"/>
        <v>18867.518062192794</v>
      </c>
      <c r="S49" s="440">
        <f t="shared" si="14"/>
        <v>20754.269868412073</v>
      </c>
      <c r="T49" s="440">
        <f t="shared" si="15"/>
        <v>22452.346494009424</v>
      </c>
      <c r="U49" s="440">
        <f t="shared" si="16"/>
        <v>23244.78225262152</v>
      </c>
      <c r="V49" s="440">
        <f t="shared" si="17"/>
        <v>24942.858878218874</v>
      </c>
    </row>
    <row r="50" spans="2:22" x14ac:dyDescent="0.25">
      <c r="B50" s="369"/>
      <c r="C50" s="365" t="s">
        <v>87</v>
      </c>
      <c r="D50" s="448">
        <v>5039</v>
      </c>
      <c r="E50" s="445">
        <f t="shared" si="0"/>
        <v>6147.58</v>
      </c>
      <c r="F50" s="445">
        <f t="shared" si="1"/>
        <v>6439.8419999999996</v>
      </c>
      <c r="G50" s="446">
        <f t="shared" si="2"/>
        <v>7599.0135599999994</v>
      </c>
      <c r="H50" s="446">
        <f t="shared" si="3"/>
        <v>7921.0056599999998</v>
      </c>
      <c r="I50" s="446">
        <f t="shared" si="4"/>
        <v>8371.7945999999993</v>
      </c>
      <c r="J50" s="444">
        <f t="shared" si="5"/>
        <v>9208.9740599999986</v>
      </c>
      <c r="K50" s="444">
        <f t="shared" si="6"/>
        <v>10046.153519999998</v>
      </c>
      <c r="L50" s="442">
        <f t="shared" si="7"/>
        <v>10498.230428399998</v>
      </c>
      <c r="M50" s="442">
        <f t="shared" si="8"/>
        <v>11285.597710529999</v>
      </c>
      <c r="N50" s="442">
        <f t="shared" si="9"/>
        <v>11810.509231949998</v>
      </c>
      <c r="O50" s="442">
        <f t="shared" si="10"/>
        <v>12597.876514079999</v>
      </c>
      <c r="P50" s="443">
        <f t="shared" si="11"/>
        <v>13647.699556919999</v>
      </c>
      <c r="Q50" s="442">
        <f t="shared" si="12"/>
        <v>14697.522599759999</v>
      </c>
      <c r="R50" s="440">
        <f t="shared" si="13"/>
        <v>16240.762472734799</v>
      </c>
      <c r="S50" s="440">
        <f t="shared" si="14"/>
        <v>17864.83872000828</v>
      </c>
      <c r="T50" s="440">
        <f t="shared" si="15"/>
        <v>19326.507342554411</v>
      </c>
      <c r="U50" s="440">
        <f t="shared" si="16"/>
        <v>20008.619366409272</v>
      </c>
      <c r="V50" s="440">
        <f t="shared" si="17"/>
        <v>21470.287988955406</v>
      </c>
    </row>
    <row r="51" spans="2:22" x14ac:dyDescent="0.25">
      <c r="B51" s="367"/>
      <c r="C51" s="363" t="s">
        <v>5</v>
      </c>
      <c r="D51" s="448">
        <v>5090</v>
      </c>
      <c r="E51" s="445">
        <f t="shared" si="0"/>
        <v>6209.8</v>
      </c>
      <c r="F51" s="445">
        <f t="shared" si="1"/>
        <v>6505.02</v>
      </c>
      <c r="G51" s="446">
        <f t="shared" si="2"/>
        <v>7675.9236000000001</v>
      </c>
      <c r="H51" s="446">
        <f t="shared" si="3"/>
        <v>8001.1746000000003</v>
      </c>
      <c r="I51" s="446">
        <f t="shared" si="4"/>
        <v>8456.5259999999998</v>
      </c>
      <c r="J51" s="444">
        <f t="shared" si="5"/>
        <v>9302.1785999999993</v>
      </c>
      <c r="K51" s="444">
        <f t="shared" si="6"/>
        <v>10147.831199999999</v>
      </c>
      <c r="L51" s="442">
        <f t="shared" si="7"/>
        <v>10604.483603999999</v>
      </c>
      <c r="M51" s="442">
        <f t="shared" si="8"/>
        <v>11399.819874299999</v>
      </c>
      <c r="N51" s="442">
        <f t="shared" si="9"/>
        <v>11930.0440545</v>
      </c>
      <c r="O51" s="442">
        <f t="shared" si="10"/>
        <v>12725.3803248</v>
      </c>
      <c r="P51" s="443">
        <f t="shared" si="11"/>
        <v>13785.8286852</v>
      </c>
      <c r="Q51" s="442">
        <f t="shared" si="12"/>
        <v>14846.2770456</v>
      </c>
      <c r="R51" s="440">
        <f t="shared" si="13"/>
        <v>16405.136135387998</v>
      </c>
      <c r="S51" s="440">
        <f t="shared" si="14"/>
        <v>18045.649748926797</v>
      </c>
      <c r="T51" s="440">
        <f t="shared" si="15"/>
        <v>19522.112001111716</v>
      </c>
      <c r="U51" s="440">
        <f t="shared" si="16"/>
        <v>20211.127718798016</v>
      </c>
      <c r="V51" s="440">
        <f t="shared" si="17"/>
        <v>21687.589970982935</v>
      </c>
    </row>
    <row r="52" spans="2:22" x14ac:dyDescent="0.25">
      <c r="B52" s="368" t="s">
        <v>94</v>
      </c>
      <c r="C52" s="364" t="s">
        <v>6</v>
      </c>
      <c r="D52" s="448">
        <v>6768</v>
      </c>
      <c r="E52" s="445">
        <f t="shared" si="0"/>
        <v>8256.9599999999991</v>
      </c>
      <c r="F52" s="445">
        <f t="shared" si="1"/>
        <v>8649.503999999999</v>
      </c>
      <c r="G52" s="446">
        <f t="shared" si="2"/>
        <v>10206.414719999999</v>
      </c>
      <c r="H52" s="446">
        <f t="shared" si="3"/>
        <v>10638.88992</v>
      </c>
      <c r="I52" s="446">
        <f t="shared" si="4"/>
        <v>11244.3552</v>
      </c>
      <c r="J52" s="444">
        <f t="shared" si="5"/>
        <v>12368.790720000001</v>
      </c>
      <c r="K52" s="444">
        <f t="shared" si="6"/>
        <v>13493.22624</v>
      </c>
      <c r="L52" s="442">
        <f t="shared" si="7"/>
        <v>14100.421420799999</v>
      </c>
      <c r="M52" s="442">
        <f t="shared" si="8"/>
        <v>15157.953027359999</v>
      </c>
      <c r="N52" s="442">
        <f t="shared" si="9"/>
        <v>15862.9740984</v>
      </c>
      <c r="O52" s="442">
        <f t="shared" si="10"/>
        <v>16920.50570496</v>
      </c>
      <c r="P52" s="443">
        <f t="shared" si="11"/>
        <v>18330.547847040001</v>
      </c>
      <c r="Q52" s="442">
        <f t="shared" si="12"/>
        <v>19740.589989120002</v>
      </c>
      <c r="R52" s="440">
        <f t="shared" si="13"/>
        <v>21813.351937977604</v>
      </c>
      <c r="S52" s="440">
        <f t="shared" si="14"/>
        <v>23994.687131775365</v>
      </c>
      <c r="T52" s="440">
        <f t="shared" si="15"/>
        <v>25957.88880619335</v>
      </c>
      <c r="U52" s="440">
        <f t="shared" si="16"/>
        <v>26874.049587588408</v>
      </c>
      <c r="V52" s="440">
        <f t="shared" si="17"/>
        <v>28837.251262006394</v>
      </c>
    </row>
    <row r="53" spans="2:22" x14ac:dyDescent="0.25">
      <c r="B53" s="368"/>
      <c r="C53" s="364" t="s">
        <v>7</v>
      </c>
      <c r="D53" s="448">
        <v>6205</v>
      </c>
      <c r="E53" s="445">
        <f t="shared" si="0"/>
        <v>7570.1</v>
      </c>
      <c r="F53" s="445">
        <f t="shared" si="1"/>
        <v>7929.9900000000007</v>
      </c>
      <c r="G53" s="446">
        <f t="shared" si="2"/>
        <v>9357.3882000000012</v>
      </c>
      <c r="H53" s="446">
        <f t="shared" si="3"/>
        <v>9753.8877000000011</v>
      </c>
      <c r="I53" s="446">
        <f t="shared" si="4"/>
        <v>10308.987000000001</v>
      </c>
      <c r="J53" s="444">
        <f t="shared" si="5"/>
        <v>11339.885700000001</v>
      </c>
      <c r="K53" s="444">
        <f t="shared" si="6"/>
        <v>12370.7844</v>
      </c>
      <c r="L53" s="442">
        <f t="shared" si="7"/>
        <v>12927.469698000001</v>
      </c>
      <c r="M53" s="442">
        <f t="shared" si="8"/>
        <v>13897.029925350002</v>
      </c>
      <c r="N53" s="442">
        <f t="shared" si="9"/>
        <v>14543.403410250001</v>
      </c>
      <c r="O53" s="442">
        <f t="shared" si="10"/>
        <v>15512.963637600002</v>
      </c>
      <c r="P53" s="443">
        <f t="shared" si="11"/>
        <v>16805.7106074</v>
      </c>
      <c r="Q53" s="442">
        <f t="shared" si="12"/>
        <v>18098.457577199999</v>
      </c>
      <c r="R53" s="440">
        <f t="shared" si="13"/>
        <v>19998.795622805999</v>
      </c>
      <c r="S53" s="440">
        <f t="shared" si="14"/>
        <v>21998.675185086599</v>
      </c>
      <c r="T53" s="440">
        <f t="shared" si="15"/>
        <v>23798.566791139139</v>
      </c>
      <c r="U53" s="440">
        <f t="shared" si="16"/>
        <v>24638.516207296991</v>
      </c>
      <c r="V53" s="440">
        <f t="shared" si="17"/>
        <v>26438.407813349531</v>
      </c>
    </row>
    <row r="54" spans="2:22" x14ac:dyDescent="0.25">
      <c r="B54" s="369"/>
      <c r="C54" s="365" t="s">
        <v>87</v>
      </c>
      <c r="D54" s="448">
        <v>5342</v>
      </c>
      <c r="E54" s="445">
        <f t="shared" si="0"/>
        <v>6517.24</v>
      </c>
      <c r="F54" s="445">
        <f t="shared" si="1"/>
        <v>6827.076</v>
      </c>
      <c r="G54" s="446">
        <f t="shared" si="2"/>
        <v>8055.9496799999997</v>
      </c>
      <c r="H54" s="446">
        <f t="shared" si="3"/>
        <v>8397.3034800000005</v>
      </c>
      <c r="I54" s="446">
        <f t="shared" si="4"/>
        <v>8875.1988000000001</v>
      </c>
      <c r="J54" s="444">
        <f t="shared" si="5"/>
        <v>9762.7186799999999</v>
      </c>
      <c r="K54" s="444">
        <f t="shared" si="6"/>
        <v>10650.23856</v>
      </c>
      <c r="L54" s="442">
        <f t="shared" si="7"/>
        <v>11129.499295199999</v>
      </c>
      <c r="M54" s="442">
        <f t="shared" si="8"/>
        <v>11964.21174234</v>
      </c>
      <c r="N54" s="442">
        <f t="shared" si="9"/>
        <v>12520.6867071</v>
      </c>
      <c r="O54" s="442">
        <f t="shared" si="10"/>
        <v>13355.39915424</v>
      </c>
      <c r="P54" s="443">
        <f t="shared" si="11"/>
        <v>14468.34908376</v>
      </c>
      <c r="Q54" s="442">
        <f t="shared" si="12"/>
        <v>15581.299013280001</v>
      </c>
      <c r="R54" s="440">
        <f t="shared" si="13"/>
        <v>17217.335409674401</v>
      </c>
      <c r="S54" s="440">
        <f t="shared" si="14"/>
        <v>18939.068950641842</v>
      </c>
      <c r="T54" s="440">
        <f t="shared" si="15"/>
        <v>20488.629137512537</v>
      </c>
      <c r="U54" s="440">
        <f t="shared" si="16"/>
        <v>21211.757224718862</v>
      </c>
      <c r="V54" s="440">
        <f t="shared" si="17"/>
        <v>22761.31741158956</v>
      </c>
    </row>
    <row r="55" spans="2:22" x14ac:dyDescent="0.25">
      <c r="B55" s="367"/>
      <c r="C55" s="363" t="s">
        <v>5</v>
      </c>
      <c r="D55" s="448">
        <v>5374</v>
      </c>
      <c r="E55" s="445">
        <f t="shared" si="0"/>
        <v>6556.28</v>
      </c>
      <c r="F55" s="445">
        <f t="shared" si="1"/>
        <v>6867.9719999999998</v>
      </c>
      <c r="G55" s="446">
        <f t="shared" si="2"/>
        <v>8104.2069599999995</v>
      </c>
      <c r="H55" s="446">
        <f t="shared" si="3"/>
        <v>8447.60556</v>
      </c>
      <c r="I55" s="446">
        <f t="shared" si="4"/>
        <v>8928.3636000000006</v>
      </c>
      <c r="J55" s="444">
        <f t="shared" si="5"/>
        <v>9821.1999599999999</v>
      </c>
      <c r="K55" s="444">
        <f t="shared" si="6"/>
        <v>10714.036319999999</v>
      </c>
      <c r="L55" s="442">
        <f t="shared" si="7"/>
        <v>11196.1679544</v>
      </c>
      <c r="M55" s="442">
        <f t="shared" si="8"/>
        <v>12035.88055098</v>
      </c>
      <c r="N55" s="442">
        <f t="shared" si="9"/>
        <v>12595.688948700001</v>
      </c>
      <c r="O55" s="442">
        <f t="shared" si="10"/>
        <v>13435.401545280001</v>
      </c>
      <c r="P55" s="443">
        <f t="shared" si="11"/>
        <v>14555.018340720002</v>
      </c>
      <c r="Q55" s="442">
        <f t="shared" si="12"/>
        <v>15674.635136160003</v>
      </c>
      <c r="R55" s="440">
        <f t="shared" si="13"/>
        <v>17320.471825456803</v>
      </c>
      <c r="S55" s="440">
        <f t="shared" si="14"/>
        <v>19052.519008002484</v>
      </c>
      <c r="T55" s="440">
        <f t="shared" si="15"/>
        <v>20611.361472293596</v>
      </c>
      <c r="U55" s="440">
        <f t="shared" si="16"/>
        <v>21338.821288962783</v>
      </c>
      <c r="V55" s="440">
        <f t="shared" si="17"/>
        <v>22897.663753253895</v>
      </c>
    </row>
    <row r="56" spans="2:22" x14ac:dyDescent="0.25">
      <c r="B56" s="368" t="s">
        <v>95</v>
      </c>
      <c r="C56" s="364" t="s">
        <v>6</v>
      </c>
      <c r="D56" s="448">
        <v>7144</v>
      </c>
      <c r="E56" s="445">
        <f t="shared" si="0"/>
        <v>8715.68</v>
      </c>
      <c r="F56" s="445">
        <f t="shared" si="1"/>
        <v>9130.0320000000011</v>
      </c>
      <c r="G56" s="446">
        <f t="shared" si="2"/>
        <v>10773.437760000001</v>
      </c>
      <c r="H56" s="446">
        <f t="shared" si="3"/>
        <v>11229.93936</v>
      </c>
      <c r="I56" s="446">
        <f t="shared" si="4"/>
        <v>11869.0416</v>
      </c>
      <c r="J56" s="444">
        <f t="shared" si="5"/>
        <v>13055.945760000001</v>
      </c>
      <c r="K56" s="444">
        <f t="shared" si="6"/>
        <v>14242.849920000001</v>
      </c>
      <c r="L56" s="442">
        <f t="shared" si="7"/>
        <v>14883.778166400001</v>
      </c>
      <c r="M56" s="442">
        <f t="shared" si="8"/>
        <v>16000.061528880002</v>
      </c>
      <c r="N56" s="442">
        <f t="shared" si="9"/>
        <v>16744.2504372</v>
      </c>
      <c r="O56" s="442">
        <f t="shared" si="10"/>
        <v>17860.533799680001</v>
      </c>
      <c r="P56" s="443">
        <f t="shared" si="11"/>
        <v>19348.911616320001</v>
      </c>
      <c r="Q56" s="442">
        <f t="shared" si="12"/>
        <v>20837.289432960002</v>
      </c>
      <c r="R56" s="440">
        <f t="shared" si="13"/>
        <v>23025.204823420801</v>
      </c>
      <c r="S56" s="440">
        <f t="shared" si="14"/>
        <v>25327.72530576288</v>
      </c>
      <c r="T56" s="440">
        <f t="shared" si="15"/>
        <v>27399.993739870755</v>
      </c>
      <c r="U56" s="440">
        <f t="shared" si="16"/>
        <v>28367.052342454426</v>
      </c>
      <c r="V56" s="440">
        <f t="shared" si="17"/>
        <v>30439.320776562301</v>
      </c>
    </row>
    <row r="57" spans="2:22" x14ac:dyDescent="0.25">
      <c r="B57" s="368"/>
      <c r="C57" s="364" t="s">
        <v>7</v>
      </c>
      <c r="D57" s="448">
        <v>6552</v>
      </c>
      <c r="E57" s="445">
        <f t="shared" si="0"/>
        <v>7993.4400000000005</v>
      </c>
      <c r="F57" s="445">
        <f t="shared" si="1"/>
        <v>8373.4560000000001</v>
      </c>
      <c r="G57" s="446">
        <f t="shared" si="2"/>
        <v>9880.6780799999997</v>
      </c>
      <c r="H57" s="446">
        <f t="shared" si="3"/>
        <v>10299.35088</v>
      </c>
      <c r="I57" s="446">
        <f t="shared" si="4"/>
        <v>10885.4928</v>
      </c>
      <c r="J57" s="444">
        <f t="shared" si="5"/>
        <v>11974.042079999999</v>
      </c>
      <c r="K57" s="444">
        <f t="shared" si="6"/>
        <v>13062.591359999999</v>
      </c>
      <c r="L57" s="442">
        <f t="shared" si="7"/>
        <v>13650.407971199998</v>
      </c>
      <c r="M57" s="442">
        <f t="shared" si="8"/>
        <v>14674.188569039998</v>
      </c>
      <c r="N57" s="442">
        <f t="shared" si="9"/>
        <v>15356.708967599998</v>
      </c>
      <c r="O57" s="442">
        <f t="shared" si="10"/>
        <v>16380.489565439997</v>
      </c>
      <c r="P57" s="443">
        <f t="shared" si="11"/>
        <v>17745.530362559995</v>
      </c>
      <c r="Q57" s="442">
        <f t="shared" si="12"/>
        <v>19110.571159679996</v>
      </c>
      <c r="R57" s="440">
        <f t="shared" si="13"/>
        <v>21117.181131446396</v>
      </c>
      <c r="S57" s="440">
        <f t="shared" si="14"/>
        <v>23228.899244591033</v>
      </c>
      <c r="T57" s="440">
        <f t="shared" si="15"/>
        <v>25129.445546421211</v>
      </c>
      <c r="U57" s="440">
        <f t="shared" si="16"/>
        <v>26016.367153941959</v>
      </c>
      <c r="V57" s="440">
        <f t="shared" si="17"/>
        <v>27916.913455772137</v>
      </c>
    </row>
    <row r="58" spans="2:22" x14ac:dyDescent="0.25">
      <c r="B58" s="369"/>
      <c r="C58" s="365" t="s">
        <v>87</v>
      </c>
      <c r="D58" s="448">
        <v>5637</v>
      </c>
      <c r="E58" s="445">
        <f t="shared" si="0"/>
        <v>6877.14</v>
      </c>
      <c r="F58" s="445">
        <f t="shared" si="1"/>
        <v>7204.0860000000002</v>
      </c>
      <c r="G58" s="446">
        <f t="shared" si="2"/>
        <v>8500.8214800000005</v>
      </c>
      <c r="H58" s="446">
        <f t="shared" si="3"/>
        <v>8861.0257799999999</v>
      </c>
      <c r="I58" s="446">
        <f t="shared" si="4"/>
        <v>9365.3117999999995</v>
      </c>
      <c r="J58" s="444">
        <f t="shared" si="5"/>
        <v>10301.842979999999</v>
      </c>
      <c r="K58" s="444">
        <f t="shared" si="6"/>
        <v>11238.374159999999</v>
      </c>
      <c r="L58" s="442">
        <f t="shared" si="7"/>
        <v>11744.100997199999</v>
      </c>
      <c r="M58" s="442">
        <f t="shared" si="8"/>
        <v>12624.908571989999</v>
      </c>
      <c r="N58" s="442">
        <f t="shared" si="9"/>
        <v>13212.11362185</v>
      </c>
      <c r="O58" s="442">
        <f t="shared" si="10"/>
        <v>14092.92119664</v>
      </c>
      <c r="P58" s="443">
        <f t="shared" si="11"/>
        <v>15267.33129636</v>
      </c>
      <c r="Q58" s="442">
        <f t="shared" si="12"/>
        <v>16441.74139608</v>
      </c>
      <c r="R58" s="440">
        <f t="shared" si="13"/>
        <v>18168.1242426684</v>
      </c>
      <c r="S58" s="440">
        <f t="shared" si="14"/>
        <v>19984.936666935238</v>
      </c>
      <c r="T58" s="440">
        <f t="shared" si="15"/>
        <v>21620.067848775398</v>
      </c>
      <c r="U58" s="440">
        <f t="shared" si="16"/>
        <v>22383.129066967471</v>
      </c>
      <c r="V58" s="440">
        <f t="shared" si="17"/>
        <v>24018.260248807626</v>
      </c>
    </row>
    <row r="59" spans="2:22" x14ac:dyDescent="0.25">
      <c r="B59" s="485" t="s">
        <v>96</v>
      </c>
      <c r="C59" s="363" t="s">
        <v>5</v>
      </c>
      <c r="D59" s="448">
        <v>5641</v>
      </c>
      <c r="E59" s="445">
        <f t="shared" si="0"/>
        <v>6882.02</v>
      </c>
      <c r="F59" s="445">
        <f t="shared" si="1"/>
        <v>7209.1980000000003</v>
      </c>
      <c r="G59" s="446">
        <f t="shared" si="2"/>
        <v>8506.8536400000012</v>
      </c>
      <c r="H59" s="446">
        <f t="shared" si="3"/>
        <v>8867.313540000001</v>
      </c>
      <c r="I59" s="446">
        <f t="shared" si="4"/>
        <v>9371.9574000000011</v>
      </c>
      <c r="J59" s="444">
        <f t="shared" si="5"/>
        <v>10309.153140000002</v>
      </c>
      <c r="K59" s="444">
        <f t="shared" si="6"/>
        <v>11246.348880000001</v>
      </c>
      <c r="L59" s="442">
        <f t="shared" si="7"/>
        <v>11752.434579600002</v>
      </c>
      <c r="M59" s="442">
        <f t="shared" si="8"/>
        <v>12633.867173070003</v>
      </c>
      <c r="N59" s="442">
        <f t="shared" si="9"/>
        <v>13221.488902050003</v>
      </c>
      <c r="O59" s="442">
        <f t="shared" si="10"/>
        <v>14102.921495520004</v>
      </c>
      <c r="P59" s="443">
        <f t="shared" si="11"/>
        <v>15278.164953480004</v>
      </c>
      <c r="Q59" s="442">
        <f t="shared" si="12"/>
        <v>16453.408411440003</v>
      </c>
      <c r="R59" s="440">
        <f t="shared" si="13"/>
        <v>18181.016294641202</v>
      </c>
      <c r="S59" s="440">
        <f t="shared" si="14"/>
        <v>19999.117924105321</v>
      </c>
      <c r="T59" s="440">
        <f t="shared" si="15"/>
        <v>21635.40939062303</v>
      </c>
      <c r="U59" s="440">
        <f t="shared" si="16"/>
        <v>22399.012074997961</v>
      </c>
      <c r="V59" s="440">
        <f t="shared" si="17"/>
        <v>24035.30354151567</v>
      </c>
    </row>
    <row r="60" spans="2:22" x14ac:dyDescent="0.25">
      <c r="B60" s="486"/>
      <c r="C60" s="364" t="s">
        <v>6</v>
      </c>
      <c r="D60" s="448">
        <v>7505</v>
      </c>
      <c r="E60" s="445">
        <f t="shared" si="0"/>
        <v>9156.1</v>
      </c>
      <c r="F60" s="445">
        <f t="shared" si="1"/>
        <v>9591.3900000000012</v>
      </c>
      <c r="G60" s="446">
        <f t="shared" si="2"/>
        <v>11317.840200000002</v>
      </c>
      <c r="H60" s="446">
        <f t="shared" si="3"/>
        <v>11797.409700000002</v>
      </c>
      <c r="I60" s="446">
        <f t="shared" si="4"/>
        <v>12468.807000000003</v>
      </c>
      <c r="J60" s="444">
        <f t="shared" si="5"/>
        <v>13715.687700000002</v>
      </c>
      <c r="K60" s="444">
        <f t="shared" si="6"/>
        <v>14962.568400000002</v>
      </c>
      <c r="L60" s="442">
        <f t="shared" si="7"/>
        <v>15635.883978000002</v>
      </c>
      <c r="M60" s="442">
        <f t="shared" si="8"/>
        <v>16808.575276350002</v>
      </c>
      <c r="N60" s="442">
        <f t="shared" si="9"/>
        <v>17590.369475250001</v>
      </c>
      <c r="O60" s="442">
        <f t="shared" si="10"/>
        <v>18763.060773600002</v>
      </c>
      <c r="P60" s="443">
        <f t="shared" si="11"/>
        <v>20326.6491714</v>
      </c>
      <c r="Q60" s="442">
        <f t="shared" si="12"/>
        <v>21890.237569199999</v>
      </c>
      <c r="R60" s="440">
        <f t="shared" si="13"/>
        <v>24188.712513965998</v>
      </c>
      <c r="S60" s="440">
        <f t="shared" si="14"/>
        <v>26607.583765362597</v>
      </c>
      <c r="T60" s="440">
        <f t="shared" si="15"/>
        <v>28784.567891619539</v>
      </c>
      <c r="U60" s="440">
        <f t="shared" si="16"/>
        <v>29800.493817206108</v>
      </c>
      <c r="V60" s="440">
        <f t="shared" si="17"/>
        <v>31977.477943463051</v>
      </c>
    </row>
    <row r="61" spans="2:22" x14ac:dyDescent="0.25">
      <c r="B61" s="486"/>
      <c r="C61" s="364" t="s">
        <v>7</v>
      </c>
      <c r="D61" s="448">
        <v>6882</v>
      </c>
      <c r="E61" s="445">
        <f t="shared" si="0"/>
        <v>8396.0400000000009</v>
      </c>
      <c r="F61" s="445">
        <f t="shared" si="1"/>
        <v>8795.1960000000017</v>
      </c>
      <c r="G61" s="446">
        <f t="shared" si="2"/>
        <v>10378.331280000002</v>
      </c>
      <c r="H61" s="446">
        <f t="shared" si="3"/>
        <v>10818.091080000002</v>
      </c>
      <c r="I61" s="446">
        <f t="shared" si="4"/>
        <v>11433.754800000002</v>
      </c>
      <c r="J61" s="444">
        <f t="shared" si="5"/>
        <v>12577.130280000003</v>
      </c>
      <c r="K61" s="444">
        <f t="shared" si="6"/>
        <v>13720.505760000004</v>
      </c>
      <c r="L61" s="442">
        <f t="shared" si="7"/>
        <v>14337.928519200004</v>
      </c>
      <c r="M61" s="442">
        <f t="shared" si="8"/>
        <v>15413.273158140004</v>
      </c>
      <c r="N61" s="442">
        <f t="shared" si="9"/>
        <v>16130.169584100004</v>
      </c>
      <c r="O61" s="442">
        <f t="shared" si="10"/>
        <v>17205.514223040005</v>
      </c>
      <c r="P61" s="443">
        <f t="shared" si="11"/>
        <v>18639.307074960005</v>
      </c>
      <c r="Q61" s="442">
        <f t="shared" si="12"/>
        <v>20073.099926880004</v>
      </c>
      <c r="R61" s="440">
        <f t="shared" si="13"/>
        <v>22180.775419202404</v>
      </c>
      <c r="S61" s="440">
        <f t="shared" si="14"/>
        <v>24398.852961122644</v>
      </c>
      <c r="T61" s="440">
        <f t="shared" si="15"/>
        <v>26395.122748850859</v>
      </c>
      <c r="U61" s="440">
        <f t="shared" si="16"/>
        <v>27326.715316457361</v>
      </c>
      <c r="V61" s="440">
        <f t="shared" si="17"/>
        <v>29322.98510418558</v>
      </c>
    </row>
    <row r="62" spans="2:22" x14ac:dyDescent="0.25">
      <c r="B62" s="487"/>
      <c r="C62" s="365" t="s">
        <v>87</v>
      </c>
      <c r="D62" s="448">
        <v>5925</v>
      </c>
      <c r="E62" s="445">
        <f t="shared" si="0"/>
        <v>7228.5</v>
      </c>
      <c r="F62" s="445">
        <f t="shared" si="1"/>
        <v>7572.15</v>
      </c>
      <c r="G62" s="446">
        <f t="shared" si="2"/>
        <v>8935.1369999999988</v>
      </c>
      <c r="H62" s="446">
        <f t="shared" si="3"/>
        <v>9313.7444999999989</v>
      </c>
      <c r="I62" s="446">
        <f t="shared" si="4"/>
        <v>9843.7949999999983</v>
      </c>
      <c r="J62" s="444">
        <f t="shared" si="5"/>
        <v>10828.174499999997</v>
      </c>
      <c r="K62" s="444">
        <f t="shared" si="6"/>
        <v>11812.553999999996</v>
      </c>
      <c r="L62" s="442">
        <f t="shared" si="7"/>
        <v>12344.118929999997</v>
      </c>
      <c r="M62" s="442">
        <f t="shared" si="8"/>
        <v>13269.927849749996</v>
      </c>
      <c r="N62" s="442">
        <f t="shared" si="9"/>
        <v>13887.133796249997</v>
      </c>
      <c r="O62" s="442">
        <f t="shared" si="10"/>
        <v>14812.942715999996</v>
      </c>
      <c r="P62" s="443">
        <f t="shared" si="11"/>
        <v>16047.354608999996</v>
      </c>
      <c r="Q62" s="442">
        <f t="shared" si="12"/>
        <v>17281.766501999995</v>
      </c>
      <c r="R62" s="440">
        <f t="shared" si="13"/>
        <v>19096.351984709996</v>
      </c>
      <c r="S62" s="440">
        <f t="shared" si="14"/>
        <v>21005.987183180994</v>
      </c>
      <c r="T62" s="440">
        <f t="shared" si="15"/>
        <v>22724.658861804895</v>
      </c>
      <c r="U62" s="440">
        <f t="shared" si="16"/>
        <v>23526.705645162714</v>
      </c>
      <c r="V62" s="440">
        <f t="shared" si="17"/>
        <v>25245.377323786615</v>
      </c>
    </row>
    <row r="63" spans="2:22" x14ac:dyDescent="0.25">
      <c r="B63" s="367"/>
      <c r="C63" s="363" t="s">
        <v>5</v>
      </c>
      <c r="D63" s="448">
        <v>6179</v>
      </c>
      <c r="E63" s="445">
        <f t="shared" si="0"/>
        <v>7538.38</v>
      </c>
      <c r="F63" s="445">
        <f t="shared" si="1"/>
        <v>7896.7619999999997</v>
      </c>
      <c r="G63" s="446">
        <f t="shared" si="2"/>
        <v>9318.1791599999997</v>
      </c>
      <c r="H63" s="446">
        <f t="shared" si="3"/>
        <v>9713.0172600000005</v>
      </c>
      <c r="I63" s="446">
        <f t="shared" si="4"/>
        <v>10265.7906</v>
      </c>
      <c r="J63" s="444">
        <f t="shared" si="5"/>
        <v>11292.36966</v>
      </c>
      <c r="K63" s="444">
        <f t="shared" si="6"/>
        <v>12318.94872</v>
      </c>
      <c r="L63" s="442">
        <f t="shared" si="7"/>
        <v>12873.3014124</v>
      </c>
      <c r="M63" s="442">
        <f t="shared" si="8"/>
        <v>13838.799018330001</v>
      </c>
      <c r="N63" s="442">
        <f t="shared" si="9"/>
        <v>14482.464088950001</v>
      </c>
      <c r="O63" s="442">
        <f t="shared" si="10"/>
        <v>15447.961694880001</v>
      </c>
      <c r="P63" s="443">
        <f t="shared" si="11"/>
        <v>16735.291836120003</v>
      </c>
      <c r="Q63" s="442">
        <f t="shared" si="12"/>
        <v>18022.621977360002</v>
      </c>
      <c r="R63" s="440">
        <f t="shared" si="13"/>
        <v>19914.997284982801</v>
      </c>
      <c r="S63" s="440">
        <f t="shared" si="14"/>
        <v>21906.497013481079</v>
      </c>
      <c r="T63" s="440">
        <f t="shared" si="15"/>
        <v>23698.846769129534</v>
      </c>
      <c r="U63" s="440">
        <f t="shared" si="16"/>
        <v>24535.276655098809</v>
      </c>
      <c r="V63" s="440">
        <f t="shared" si="17"/>
        <v>26327.626410747263</v>
      </c>
    </row>
    <row r="64" spans="2:22" x14ac:dyDescent="0.25">
      <c r="B64" s="368" t="s">
        <v>97</v>
      </c>
      <c r="C64" s="364" t="s">
        <v>6</v>
      </c>
      <c r="D64" s="448">
        <v>8217</v>
      </c>
      <c r="E64" s="445">
        <f t="shared" si="0"/>
        <v>10024.74</v>
      </c>
      <c r="F64" s="445">
        <f t="shared" si="1"/>
        <v>10501.325999999999</v>
      </c>
      <c r="G64" s="446">
        <f t="shared" si="2"/>
        <v>12391.564679999999</v>
      </c>
      <c r="H64" s="446">
        <f t="shared" si="3"/>
        <v>12916.63098</v>
      </c>
      <c r="I64" s="446">
        <f t="shared" si="4"/>
        <v>13651.7238</v>
      </c>
      <c r="J64" s="444">
        <f t="shared" si="5"/>
        <v>15016.89618</v>
      </c>
      <c r="K64" s="444">
        <f t="shared" si="6"/>
        <v>16382.06856</v>
      </c>
      <c r="L64" s="442">
        <f t="shared" si="7"/>
        <v>17119.2616452</v>
      </c>
      <c r="M64" s="442">
        <f t="shared" si="8"/>
        <v>18403.206268590002</v>
      </c>
      <c r="N64" s="442">
        <f t="shared" si="9"/>
        <v>19259.169350850003</v>
      </c>
      <c r="O64" s="442">
        <f t="shared" si="10"/>
        <v>20543.113974240005</v>
      </c>
      <c r="P64" s="443">
        <f t="shared" si="11"/>
        <v>22255.040138760003</v>
      </c>
      <c r="Q64" s="442">
        <f t="shared" si="12"/>
        <v>23966.966303280002</v>
      </c>
      <c r="R64" s="440">
        <f t="shared" si="13"/>
        <v>26483.497765124401</v>
      </c>
      <c r="S64" s="440">
        <f t="shared" si="14"/>
        <v>29131.847541636842</v>
      </c>
      <c r="T64" s="440">
        <f t="shared" si="15"/>
        <v>31515.362340498039</v>
      </c>
      <c r="U64" s="440">
        <f t="shared" si="16"/>
        <v>32627.669246633261</v>
      </c>
      <c r="V64" s="440">
        <f t="shared" si="17"/>
        <v>35011.184045494461</v>
      </c>
    </row>
    <row r="65" spans="2:22" x14ac:dyDescent="0.25">
      <c r="B65" s="368"/>
      <c r="C65" s="364" t="s">
        <v>7</v>
      </c>
      <c r="D65" s="448">
        <v>7539</v>
      </c>
      <c r="E65" s="445">
        <f t="shared" si="0"/>
        <v>9197.58</v>
      </c>
      <c r="F65" s="445">
        <f t="shared" si="1"/>
        <v>9634.8420000000006</v>
      </c>
      <c r="G65" s="446">
        <f t="shared" si="2"/>
        <v>11369.113560000002</v>
      </c>
      <c r="H65" s="446">
        <f t="shared" si="3"/>
        <v>11850.855660000001</v>
      </c>
      <c r="I65" s="446">
        <f t="shared" si="4"/>
        <v>12525.294600000001</v>
      </c>
      <c r="J65" s="444">
        <f t="shared" si="5"/>
        <v>13777.824060000001</v>
      </c>
      <c r="K65" s="444">
        <f t="shared" si="6"/>
        <v>15030.353520000001</v>
      </c>
      <c r="L65" s="442">
        <f t="shared" si="7"/>
        <v>15706.7194284</v>
      </c>
      <c r="M65" s="442">
        <f t="shared" si="8"/>
        <v>16884.72338553</v>
      </c>
      <c r="N65" s="442">
        <f t="shared" si="9"/>
        <v>17670.059356950002</v>
      </c>
      <c r="O65" s="442">
        <f t="shared" si="10"/>
        <v>18848.063314080002</v>
      </c>
      <c r="P65" s="443">
        <f t="shared" si="11"/>
        <v>20418.735256920001</v>
      </c>
      <c r="Q65" s="442">
        <f t="shared" si="12"/>
        <v>21989.40719976</v>
      </c>
      <c r="R65" s="440">
        <f t="shared" si="13"/>
        <v>24298.2949557348</v>
      </c>
      <c r="S65" s="440">
        <f t="shared" si="14"/>
        <v>26728.124451308278</v>
      </c>
      <c r="T65" s="440">
        <f t="shared" si="15"/>
        <v>28914.970997324413</v>
      </c>
      <c r="U65" s="440">
        <f t="shared" si="16"/>
        <v>29935.499385465275</v>
      </c>
      <c r="V65" s="440">
        <f t="shared" si="17"/>
        <v>32122.345931481406</v>
      </c>
    </row>
    <row r="66" spans="2:22" x14ac:dyDescent="0.25">
      <c r="B66" s="369"/>
      <c r="C66" s="365" t="s">
        <v>87</v>
      </c>
      <c r="D66" s="448">
        <v>6488</v>
      </c>
      <c r="E66" s="445">
        <f t="shared" si="0"/>
        <v>7915.36</v>
      </c>
      <c r="F66" s="445">
        <f t="shared" si="1"/>
        <v>8291.6639999999989</v>
      </c>
      <c r="G66" s="446">
        <f t="shared" si="2"/>
        <v>9784.1635199999982</v>
      </c>
      <c r="H66" s="446">
        <f t="shared" si="3"/>
        <v>10198.746719999997</v>
      </c>
      <c r="I66" s="446">
        <f t="shared" si="4"/>
        <v>10779.163199999997</v>
      </c>
      <c r="J66" s="444">
        <f t="shared" si="5"/>
        <v>11857.079519999998</v>
      </c>
      <c r="K66" s="444">
        <f t="shared" si="6"/>
        <v>12934.995839999998</v>
      </c>
      <c r="L66" s="442">
        <f t="shared" si="7"/>
        <v>13517.070652799997</v>
      </c>
      <c r="M66" s="442">
        <f t="shared" si="8"/>
        <v>14530.850951759998</v>
      </c>
      <c r="N66" s="442">
        <f t="shared" si="9"/>
        <v>15206.704484399997</v>
      </c>
      <c r="O66" s="442">
        <f t="shared" si="10"/>
        <v>16220.484783359998</v>
      </c>
      <c r="P66" s="443">
        <f t="shared" si="11"/>
        <v>17572.191848639999</v>
      </c>
      <c r="Q66" s="442">
        <f t="shared" si="12"/>
        <v>18923.898913919998</v>
      </c>
      <c r="R66" s="440">
        <f t="shared" si="13"/>
        <v>20910.908299881597</v>
      </c>
      <c r="S66" s="440">
        <f t="shared" si="14"/>
        <v>23001.999129869757</v>
      </c>
      <c r="T66" s="440">
        <f t="shared" si="15"/>
        <v>24883.980876859103</v>
      </c>
      <c r="U66" s="440">
        <f t="shared" si="16"/>
        <v>25762.239025454128</v>
      </c>
      <c r="V66" s="440">
        <f t="shared" si="17"/>
        <v>27644.22077244347</v>
      </c>
    </row>
    <row r="67" spans="2:22" ht="15.75" thickBot="1" x14ac:dyDescent="0.3">
      <c r="B67" s="343"/>
      <c r="C67" s="52"/>
      <c r="D67" s="113"/>
      <c r="E67" s="113"/>
      <c r="F67" s="113"/>
      <c r="G67" s="113"/>
      <c r="H67" s="113"/>
      <c r="I67" s="113"/>
      <c r="J67" s="113"/>
      <c r="K67" s="113"/>
      <c r="L67" s="349"/>
      <c r="M67" s="355"/>
      <c r="N67" s="355"/>
      <c r="O67" s="355"/>
      <c r="P67" s="356"/>
      <c r="Q67" s="355"/>
      <c r="R67" s="350"/>
      <c r="S67" s="350"/>
      <c r="T67" s="113"/>
      <c r="U67" s="113"/>
      <c r="V67" s="113"/>
    </row>
    <row r="68" spans="2:22" x14ac:dyDescent="0.25">
      <c r="B68" s="357" t="s">
        <v>98</v>
      </c>
      <c r="C68" s="449"/>
      <c r="D68" s="377">
        <v>143</v>
      </c>
      <c r="E68" s="378">
        <f>D68*22/100+D68</f>
        <v>174.46</v>
      </c>
      <c r="F68" s="378">
        <v>183</v>
      </c>
      <c r="G68" s="378">
        <f>F68*18/100+F68</f>
        <v>215.94</v>
      </c>
      <c r="H68" s="378">
        <f>F68*5/100+G68</f>
        <v>225.09</v>
      </c>
      <c r="I68" s="378">
        <f>F68*7/100+H68</f>
        <v>237.9</v>
      </c>
      <c r="J68" s="378">
        <f>I68*10/100+I68</f>
        <v>261.69</v>
      </c>
      <c r="K68" s="378">
        <f>I68*10/100+J68</f>
        <v>285.48</v>
      </c>
      <c r="L68" s="379">
        <f>I68*5.4/100+K68</f>
        <v>298.32660000000004</v>
      </c>
      <c r="M68" s="379">
        <f t="shared" si="8"/>
        <v>320.70109500000007</v>
      </c>
      <c r="N68" s="379">
        <f t="shared" si="9"/>
        <v>335.61742500000008</v>
      </c>
      <c r="O68" s="379">
        <f t="shared" si="10"/>
        <v>357.99192000000011</v>
      </c>
      <c r="P68" s="380">
        <f t="shared" si="11"/>
        <v>387.82458000000008</v>
      </c>
      <c r="Q68" s="379">
        <f t="shared" si="12"/>
        <v>417.65724000000012</v>
      </c>
      <c r="R68" s="381">
        <f t="shared" si="13"/>
        <v>461.51125020000012</v>
      </c>
      <c r="S68" s="381">
        <f t="shared" si="14"/>
        <v>507.66237522000011</v>
      </c>
      <c r="T68" s="381">
        <f t="shared" si="15"/>
        <v>549.19838773800018</v>
      </c>
      <c r="U68" s="381">
        <f t="shared" si="16"/>
        <v>568.58186024640008</v>
      </c>
      <c r="V68" s="382">
        <f t="shared" si="17"/>
        <v>610.1178727644002</v>
      </c>
    </row>
    <row r="69" spans="2:22" x14ac:dyDescent="0.25">
      <c r="B69" s="358" t="s">
        <v>99</v>
      </c>
      <c r="C69" s="450"/>
      <c r="D69" s="383">
        <v>40</v>
      </c>
      <c r="E69" s="384">
        <f t="shared" ref="E69:E81" si="18">D69*22/100+D69</f>
        <v>48.8</v>
      </c>
      <c r="F69" s="384">
        <v>51.5</v>
      </c>
      <c r="G69" s="384">
        <f t="shared" ref="G69:G80" si="19">F69*18/100+F69</f>
        <v>60.769999999999996</v>
      </c>
      <c r="H69" s="384">
        <f t="shared" ref="H69:H81" si="20">F69*5/100+G69</f>
        <v>63.344999999999999</v>
      </c>
      <c r="I69" s="384">
        <f t="shared" ref="I69:I81" si="21">F69*7/100+H69</f>
        <v>66.95</v>
      </c>
      <c r="J69" s="384">
        <f t="shared" ref="J69:J81" si="22">I69*10/100+I69</f>
        <v>73.64500000000001</v>
      </c>
      <c r="K69" s="384">
        <f t="shared" ref="K69:K81" si="23">I69*10/100+J69</f>
        <v>80.34</v>
      </c>
      <c r="L69" s="385">
        <f t="shared" ref="L69:L81" si="24">I69*5.4/100+K69</f>
        <v>83.955300000000008</v>
      </c>
      <c r="M69" s="385">
        <f t="shared" si="8"/>
        <v>90.251947500000014</v>
      </c>
      <c r="N69" s="385">
        <f t="shared" si="9"/>
        <v>94.449712500000018</v>
      </c>
      <c r="O69" s="385">
        <f t="shared" si="10"/>
        <v>100.74636000000002</v>
      </c>
      <c r="P69" s="386">
        <f t="shared" si="11"/>
        <v>109.14189000000002</v>
      </c>
      <c r="Q69" s="385">
        <f t="shared" si="12"/>
        <v>117.53742000000003</v>
      </c>
      <c r="R69" s="387">
        <f t="shared" si="13"/>
        <v>129.87884910000002</v>
      </c>
      <c r="S69" s="387">
        <f t="shared" si="14"/>
        <v>142.86673401000002</v>
      </c>
      <c r="T69" s="387">
        <f t="shared" si="15"/>
        <v>154.55583042900003</v>
      </c>
      <c r="U69" s="387">
        <f t="shared" si="16"/>
        <v>160.01074209120003</v>
      </c>
      <c r="V69" s="388">
        <f t="shared" si="17"/>
        <v>171.69983851020004</v>
      </c>
    </row>
    <row r="70" spans="2:22" x14ac:dyDescent="0.25">
      <c r="B70" s="359" t="s">
        <v>100</v>
      </c>
      <c r="C70" s="451"/>
      <c r="D70" s="383">
        <v>46</v>
      </c>
      <c r="E70" s="384">
        <f t="shared" si="18"/>
        <v>56.12</v>
      </c>
      <c r="F70" s="384">
        <f t="shared" ref="F70:F81" si="25">D70*5.8/100+E70</f>
        <v>58.787999999999997</v>
      </c>
      <c r="G70" s="384">
        <f t="shared" si="19"/>
        <v>69.369839999999996</v>
      </c>
      <c r="H70" s="384">
        <f t="shared" si="20"/>
        <v>72.309240000000003</v>
      </c>
      <c r="I70" s="384">
        <f t="shared" si="21"/>
        <v>76.424400000000006</v>
      </c>
      <c r="J70" s="384">
        <f t="shared" si="22"/>
        <v>84.066840000000013</v>
      </c>
      <c r="K70" s="384">
        <f t="shared" si="23"/>
        <v>91.709280000000007</v>
      </c>
      <c r="L70" s="385">
        <f t="shared" si="24"/>
        <v>95.836197600000006</v>
      </c>
      <c r="M70" s="385">
        <f t="shared" si="8"/>
        <v>103.02391242</v>
      </c>
      <c r="N70" s="385">
        <f t="shared" si="9"/>
        <v>107.8157223</v>
      </c>
      <c r="O70" s="385">
        <f t="shared" si="10"/>
        <v>115.00343712</v>
      </c>
      <c r="P70" s="386">
        <f t="shared" si="11"/>
        <v>124.58705688000001</v>
      </c>
      <c r="Q70" s="385">
        <f t="shared" si="12"/>
        <v>134.17067664000001</v>
      </c>
      <c r="R70" s="387">
        <f t="shared" si="13"/>
        <v>148.25859768720002</v>
      </c>
      <c r="S70" s="387">
        <f t="shared" si="14"/>
        <v>163.08445745592002</v>
      </c>
      <c r="T70" s="387">
        <f t="shared" si="15"/>
        <v>176.42773124776804</v>
      </c>
      <c r="U70" s="387">
        <f t="shared" si="16"/>
        <v>182.65459235063042</v>
      </c>
      <c r="V70" s="388">
        <f t="shared" si="17"/>
        <v>195.99786614247844</v>
      </c>
    </row>
    <row r="71" spans="2:22" x14ac:dyDescent="0.25">
      <c r="B71" s="359" t="s">
        <v>101</v>
      </c>
      <c r="C71" s="451"/>
      <c r="D71" s="383">
        <v>1928</v>
      </c>
      <c r="E71" s="384">
        <f t="shared" si="18"/>
        <v>2352.16</v>
      </c>
      <c r="F71" s="384">
        <f t="shared" si="25"/>
        <v>2463.9839999999999</v>
      </c>
      <c r="G71" s="384">
        <f t="shared" si="19"/>
        <v>2907.5011199999999</v>
      </c>
      <c r="H71" s="384">
        <f t="shared" si="20"/>
        <v>3030.7003199999999</v>
      </c>
      <c r="I71" s="384">
        <f t="shared" si="21"/>
        <v>3203.1792</v>
      </c>
      <c r="J71" s="384">
        <f t="shared" si="22"/>
        <v>3523.49712</v>
      </c>
      <c r="K71" s="384">
        <f t="shared" si="23"/>
        <v>3843.81504</v>
      </c>
      <c r="L71" s="385">
        <f t="shared" si="24"/>
        <v>4016.7867167999998</v>
      </c>
      <c r="M71" s="385">
        <f t="shared" si="8"/>
        <v>4318.0457205599996</v>
      </c>
      <c r="N71" s="385">
        <f t="shared" si="9"/>
        <v>4518.8850563999995</v>
      </c>
      <c r="O71" s="385">
        <f t="shared" si="10"/>
        <v>4820.1440601599998</v>
      </c>
      <c r="P71" s="386">
        <f t="shared" si="11"/>
        <v>5221.8227318399995</v>
      </c>
      <c r="Q71" s="385">
        <f t="shared" si="12"/>
        <v>5623.5014035199993</v>
      </c>
      <c r="R71" s="387">
        <f t="shared" si="13"/>
        <v>6213.9690508895992</v>
      </c>
      <c r="S71" s="387">
        <f t="shared" si="14"/>
        <v>6835.3659559785592</v>
      </c>
      <c r="T71" s="387">
        <f t="shared" si="15"/>
        <v>7394.6231705586233</v>
      </c>
      <c r="U71" s="387">
        <f t="shared" si="16"/>
        <v>7655.6098706959865</v>
      </c>
      <c r="V71" s="388">
        <f t="shared" si="17"/>
        <v>8214.8670852760497</v>
      </c>
    </row>
    <row r="72" spans="2:22" x14ac:dyDescent="0.25">
      <c r="B72" s="359" t="s">
        <v>102</v>
      </c>
      <c r="C72" s="451"/>
      <c r="D72" s="383">
        <v>3084</v>
      </c>
      <c r="E72" s="384">
        <f t="shared" si="18"/>
        <v>3762.48</v>
      </c>
      <c r="F72" s="384">
        <f t="shared" si="25"/>
        <v>3941.3519999999999</v>
      </c>
      <c r="G72" s="384">
        <f t="shared" si="19"/>
        <v>4650.7953600000001</v>
      </c>
      <c r="H72" s="384">
        <f t="shared" si="20"/>
        <v>4847.8629600000004</v>
      </c>
      <c r="I72" s="384">
        <f t="shared" si="21"/>
        <v>5123.7576000000008</v>
      </c>
      <c r="J72" s="384">
        <f t="shared" si="22"/>
        <v>5636.1333600000007</v>
      </c>
      <c r="K72" s="384">
        <f t="shared" si="23"/>
        <v>6148.5091200000006</v>
      </c>
      <c r="L72" s="385">
        <f t="shared" si="24"/>
        <v>6425.1920304000005</v>
      </c>
      <c r="M72" s="385">
        <f t="shared" ref="M72:M81" si="26">L72*7.5/100+L72</f>
        <v>6907.0814326800009</v>
      </c>
      <c r="N72" s="385">
        <f t="shared" ref="N72:N81" si="27">L72*5/100+M72</f>
        <v>7228.3410342000006</v>
      </c>
      <c r="O72" s="385">
        <f t="shared" ref="O72:O81" si="28">L72*7.5/100+N72</f>
        <v>7710.2304364800011</v>
      </c>
      <c r="P72" s="386">
        <f t="shared" ref="P72:P81" si="29">L72*10/100+O72</f>
        <v>8352.7496395200014</v>
      </c>
      <c r="Q72" s="385">
        <f t="shared" ref="Q72:Q81" si="30">L72*10/100+P72</f>
        <v>8995.2688425600008</v>
      </c>
      <c r="R72" s="387">
        <f t="shared" ref="R72:R81" si="31">L72*14.7/100+Q72</f>
        <v>9939.7720710288013</v>
      </c>
      <c r="S72" s="387">
        <f t="shared" ref="S72:S81" si="32">R72*10/100+R72</f>
        <v>10933.749278131681</v>
      </c>
      <c r="T72" s="387">
        <f t="shared" ref="T72:T81" si="33">R72*19/100+R72</f>
        <v>11828.328764524274</v>
      </c>
      <c r="U72" s="387">
        <f t="shared" ref="U72:U81" si="34">R72*23.2/100+R72</f>
        <v>12245.799191507484</v>
      </c>
      <c r="V72" s="388">
        <f t="shared" ref="V72:V81" si="35">R72*32.2/100+R72</f>
        <v>13140.378677900077</v>
      </c>
    </row>
    <row r="73" spans="2:22" x14ac:dyDescent="0.25">
      <c r="B73" s="359" t="s">
        <v>103</v>
      </c>
      <c r="C73" s="451"/>
      <c r="D73" s="383">
        <v>1080</v>
      </c>
      <c r="E73" s="384">
        <f t="shared" si="18"/>
        <v>1317.6</v>
      </c>
      <c r="F73" s="384">
        <f t="shared" si="25"/>
        <v>1380.24</v>
      </c>
      <c r="G73" s="384">
        <f t="shared" si="19"/>
        <v>1628.6831999999999</v>
      </c>
      <c r="H73" s="384">
        <f t="shared" si="20"/>
        <v>1697.6951999999999</v>
      </c>
      <c r="I73" s="384">
        <f t="shared" si="21"/>
        <v>1794.3119999999999</v>
      </c>
      <c r="J73" s="384">
        <f t="shared" si="22"/>
        <v>1973.7431999999999</v>
      </c>
      <c r="K73" s="384">
        <f t="shared" si="23"/>
        <v>2153.1743999999999</v>
      </c>
      <c r="L73" s="385">
        <f t="shared" si="24"/>
        <v>2250.0672479999998</v>
      </c>
      <c r="M73" s="385">
        <f t="shared" si="26"/>
        <v>2418.8222916</v>
      </c>
      <c r="N73" s="385">
        <f t="shared" si="27"/>
        <v>2531.3256539999998</v>
      </c>
      <c r="O73" s="385">
        <f t="shared" si="28"/>
        <v>2700.0806975999999</v>
      </c>
      <c r="P73" s="386">
        <f t="shared" si="29"/>
        <v>2925.0874223999999</v>
      </c>
      <c r="Q73" s="385">
        <f t="shared" si="30"/>
        <v>3150.0941472</v>
      </c>
      <c r="R73" s="387">
        <f t="shared" si="31"/>
        <v>3480.8540326560001</v>
      </c>
      <c r="S73" s="387">
        <f t="shared" si="32"/>
        <v>3828.9394359216003</v>
      </c>
      <c r="T73" s="387">
        <f t="shared" si="33"/>
        <v>4142.2162988606397</v>
      </c>
      <c r="U73" s="387">
        <f t="shared" si="34"/>
        <v>4288.412168232192</v>
      </c>
      <c r="V73" s="388">
        <f t="shared" si="35"/>
        <v>4601.6890311712323</v>
      </c>
    </row>
    <row r="74" spans="2:22" x14ac:dyDescent="0.25">
      <c r="B74" s="359" t="s">
        <v>104</v>
      </c>
      <c r="C74" s="451"/>
      <c r="D74" s="383">
        <v>3084</v>
      </c>
      <c r="E74" s="384">
        <f t="shared" si="18"/>
        <v>3762.48</v>
      </c>
      <c r="F74" s="384">
        <f t="shared" si="25"/>
        <v>3941.3519999999999</v>
      </c>
      <c r="G74" s="384">
        <f t="shared" si="19"/>
        <v>4650.7953600000001</v>
      </c>
      <c r="H74" s="384">
        <f t="shared" si="20"/>
        <v>4847.8629600000004</v>
      </c>
      <c r="I74" s="384">
        <f t="shared" si="21"/>
        <v>5123.7576000000008</v>
      </c>
      <c r="J74" s="384">
        <f t="shared" si="22"/>
        <v>5636.1333600000007</v>
      </c>
      <c r="K74" s="384">
        <f t="shared" si="23"/>
        <v>6148.5091200000006</v>
      </c>
      <c r="L74" s="385">
        <f t="shared" si="24"/>
        <v>6425.1920304000005</v>
      </c>
      <c r="M74" s="385">
        <f t="shared" si="26"/>
        <v>6907.0814326800009</v>
      </c>
      <c r="N74" s="385">
        <f t="shared" si="27"/>
        <v>7228.3410342000006</v>
      </c>
      <c r="O74" s="385">
        <f t="shared" si="28"/>
        <v>7710.2304364800011</v>
      </c>
      <c r="P74" s="386">
        <f t="shared" si="29"/>
        <v>8352.7496395200014</v>
      </c>
      <c r="Q74" s="385">
        <f t="shared" si="30"/>
        <v>8995.2688425600008</v>
      </c>
      <c r="R74" s="387">
        <f t="shared" si="31"/>
        <v>9939.7720710288013</v>
      </c>
      <c r="S74" s="387">
        <f t="shared" si="32"/>
        <v>10933.749278131681</v>
      </c>
      <c r="T74" s="387">
        <f t="shared" si="33"/>
        <v>11828.328764524274</v>
      </c>
      <c r="U74" s="387">
        <f t="shared" si="34"/>
        <v>12245.799191507484</v>
      </c>
      <c r="V74" s="388">
        <f t="shared" si="35"/>
        <v>13140.378677900077</v>
      </c>
    </row>
    <row r="75" spans="2:22" x14ac:dyDescent="0.25">
      <c r="B75" s="359" t="s">
        <v>105</v>
      </c>
      <c r="C75" s="451"/>
      <c r="D75" s="383">
        <v>1080</v>
      </c>
      <c r="E75" s="384">
        <f t="shared" si="18"/>
        <v>1317.6</v>
      </c>
      <c r="F75" s="384">
        <f t="shared" si="25"/>
        <v>1380.24</v>
      </c>
      <c r="G75" s="384">
        <f t="shared" si="19"/>
        <v>1628.6831999999999</v>
      </c>
      <c r="H75" s="384">
        <f t="shared" si="20"/>
        <v>1697.6951999999999</v>
      </c>
      <c r="I75" s="384">
        <f t="shared" si="21"/>
        <v>1794.3119999999999</v>
      </c>
      <c r="J75" s="384">
        <f t="shared" si="22"/>
        <v>1973.7431999999999</v>
      </c>
      <c r="K75" s="384">
        <f t="shared" si="23"/>
        <v>2153.1743999999999</v>
      </c>
      <c r="L75" s="385">
        <f t="shared" si="24"/>
        <v>2250.0672479999998</v>
      </c>
      <c r="M75" s="385">
        <f t="shared" si="26"/>
        <v>2418.8222916</v>
      </c>
      <c r="N75" s="385">
        <f t="shared" si="27"/>
        <v>2531.3256539999998</v>
      </c>
      <c r="O75" s="385">
        <f t="shared" si="28"/>
        <v>2700.0806975999999</v>
      </c>
      <c r="P75" s="386">
        <f t="shared" si="29"/>
        <v>2925.0874223999999</v>
      </c>
      <c r="Q75" s="385">
        <f t="shared" si="30"/>
        <v>3150.0941472</v>
      </c>
      <c r="R75" s="387">
        <f t="shared" si="31"/>
        <v>3480.8540326560001</v>
      </c>
      <c r="S75" s="387">
        <f t="shared" si="32"/>
        <v>3828.9394359216003</v>
      </c>
      <c r="T75" s="387">
        <f t="shared" si="33"/>
        <v>4142.2162988606397</v>
      </c>
      <c r="U75" s="387">
        <f t="shared" si="34"/>
        <v>4288.412168232192</v>
      </c>
      <c r="V75" s="388">
        <f t="shared" si="35"/>
        <v>4601.6890311712323</v>
      </c>
    </row>
    <row r="76" spans="2:22" x14ac:dyDescent="0.25">
      <c r="B76" s="359" t="s">
        <v>106</v>
      </c>
      <c r="C76" s="451"/>
      <c r="D76" s="383">
        <v>1080</v>
      </c>
      <c r="E76" s="384">
        <f t="shared" si="18"/>
        <v>1317.6</v>
      </c>
      <c r="F76" s="384">
        <f t="shared" si="25"/>
        <v>1380.24</v>
      </c>
      <c r="G76" s="384">
        <f t="shared" si="19"/>
        <v>1628.6831999999999</v>
      </c>
      <c r="H76" s="384">
        <f t="shared" si="20"/>
        <v>1697.6951999999999</v>
      </c>
      <c r="I76" s="384">
        <f t="shared" si="21"/>
        <v>1794.3119999999999</v>
      </c>
      <c r="J76" s="384">
        <f t="shared" si="22"/>
        <v>1973.7431999999999</v>
      </c>
      <c r="K76" s="384">
        <f t="shared" si="23"/>
        <v>2153.1743999999999</v>
      </c>
      <c r="L76" s="385">
        <f t="shared" si="24"/>
        <v>2250.0672479999998</v>
      </c>
      <c r="M76" s="385">
        <f t="shared" si="26"/>
        <v>2418.8222916</v>
      </c>
      <c r="N76" s="385">
        <f t="shared" si="27"/>
        <v>2531.3256539999998</v>
      </c>
      <c r="O76" s="385">
        <f t="shared" si="28"/>
        <v>2700.0806975999999</v>
      </c>
      <c r="P76" s="386">
        <f t="shared" si="29"/>
        <v>2925.0874223999999</v>
      </c>
      <c r="Q76" s="385">
        <f t="shared" si="30"/>
        <v>3150.0941472</v>
      </c>
      <c r="R76" s="387">
        <f t="shared" si="31"/>
        <v>3480.8540326560001</v>
      </c>
      <c r="S76" s="387">
        <f t="shared" si="32"/>
        <v>3828.9394359216003</v>
      </c>
      <c r="T76" s="387">
        <f t="shared" si="33"/>
        <v>4142.2162988606397</v>
      </c>
      <c r="U76" s="387">
        <f t="shared" si="34"/>
        <v>4288.412168232192</v>
      </c>
      <c r="V76" s="388">
        <f t="shared" si="35"/>
        <v>4601.6890311712323</v>
      </c>
    </row>
    <row r="77" spans="2:22" x14ac:dyDescent="0.25">
      <c r="B77" s="359" t="s">
        <v>107</v>
      </c>
      <c r="C77" s="451"/>
      <c r="D77" s="383">
        <v>1080</v>
      </c>
      <c r="E77" s="384">
        <f t="shared" si="18"/>
        <v>1317.6</v>
      </c>
      <c r="F77" s="384">
        <f t="shared" si="25"/>
        <v>1380.24</v>
      </c>
      <c r="G77" s="384">
        <f t="shared" si="19"/>
        <v>1628.6831999999999</v>
      </c>
      <c r="H77" s="384">
        <f t="shared" si="20"/>
        <v>1697.6951999999999</v>
      </c>
      <c r="I77" s="384">
        <f t="shared" si="21"/>
        <v>1794.3119999999999</v>
      </c>
      <c r="J77" s="384">
        <f t="shared" si="22"/>
        <v>1973.7431999999999</v>
      </c>
      <c r="K77" s="384">
        <f t="shared" si="23"/>
        <v>2153.1743999999999</v>
      </c>
      <c r="L77" s="385">
        <f t="shared" si="24"/>
        <v>2250.0672479999998</v>
      </c>
      <c r="M77" s="385">
        <f t="shared" si="26"/>
        <v>2418.8222916</v>
      </c>
      <c r="N77" s="385">
        <f t="shared" si="27"/>
        <v>2531.3256539999998</v>
      </c>
      <c r="O77" s="385">
        <f t="shared" si="28"/>
        <v>2700.0806975999999</v>
      </c>
      <c r="P77" s="386">
        <f t="shared" si="29"/>
        <v>2925.0874223999999</v>
      </c>
      <c r="Q77" s="385">
        <f t="shared" si="30"/>
        <v>3150.0941472</v>
      </c>
      <c r="R77" s="387">
        <f t="shared" si="31"/>
        <v>3480.8540326560001</v>
      </c>
      <c r="S77" s="387">
        <f t="shared" si="32"/>
        <v>3828.9394359216003</v>
      </c>
      <c r="T77" s="387">
        <f t="shared" si="33"/>
        <v>4142.2162988606397</v>
      </c>
      <c r="U77" s="387">
        <f t="shared" si="34"/>
        <v>4288.412168232192</v>
      </c>
      <c r="V77" s="388">
        <f t="shared" si="35"/>
        <v>4601.6890311712323</v>
      </c>
    </row>
    <row r="78" spans="2:22" x14ac:dyDescent="0.25">
      <c r="B78" s="359" t="s">
        <v>108</v>
      </c>
      <c r="C78" s="451"/>
      <c r="D78" s="383">
        <v>168</v>
      </c>
      <c r="E78" s="384">
        <f t="shared" si="18"/>
        <v>204.96</v>
      </c>
      <c r="F78" s="384">
        <f t="shared" si="25"/>
        <v>214.70400000000001</v>
      </c>
      <c r="G78" s="384">
        <f t="shared" si="19"/>
        <v>253.35072000000002</v>
      </c>
      <c r="H78" s="384">
        <f t="shared" si="20"/>
        <v>264.08592000000004</v>
      </c>
      <c r="I78" s="384">
        <f t="shared" si="21"/>
        <v>279.11520000000007</v>
      </c>
      <c r="J78" s="384">
        <f t="shared" si="22"/>
        <v>307.02672000000007</v>
      </c>
      <c r="K78" s="384">
        <f t="shared" si="23"/>
        <v>334.93824000000006</v>
      </c>
      <c r="L78" s="385">
        <f t="shared" si="24"/>
        <v>350.01046080000009</v>
      </c>
      <c r="M78" s="385">
        <f t="shared" si="26"/>
        <v>376.26124536000009</v>
      </c>
      <c r="N78" s="385">
        <f t="shared" si="27"/>
        <v>393.76176840000011</v>
      </c>
      <c r="O78" s="385">
        <f t="shared" si="28"/>
        <v>420.01255296000011</v>
      </c>
      <c r="P78" s="386">
        <f t="shared" si="29"/>
        <v>455.01359904000014</v>
      </c>
      <c r="Q78" s="385">
        <f t="shared" si="30"/>
        <v>490.01464512000018</v>
      </c>
      <c r="R78" s="387">
        <f t="shared" si="31"/>
        <v>541.46618285760019</v>
      </c>
      <c r="S78" s="387">
        <f t="shared" si="32"/>
        <v>595.61280114336023</v>
      </c>
      <c r="T78" s="387">
        <f t="shared" si="33"/>
        <v>644.3447576005442</v>
      </c>
      <c r="U78" s="387">
        <f t="shared" si="34"/>
        <v>667.08633728056338</v>
      </c>
      <c r="V78" s="388">
        <f t="shared" si="35"/>
        <v>715.81829373774747</v>
      </c>
    </row>
    <row r="79" spans="2:22" x14ac:dyDescent="0.25">
      <c r="B79" s="359" t="s">
        <v>109</v>
      </c>
      <c r="C79" s="451"/>
      <c r="D79" s="383">
        <v>45</v>
      </c>
      <c r="E79" s="384">
        <f t="shared" si="18"/>
        <v>54.9</v>
      </c>
      <c r="F79" s="384">
        <f t="shared" si="25"/>
        <v>57.51</v>
      </c>
      <c r="G79" s="384">
        <f t="shared" si="19"/>
        <v>67.861800000000002</v>
      </c>
      <c r="H79" s="384">
        <f t="shared" si="20"/>
        <v>70.737300000000005</v>
      </c>
      <c r="I79" s="384">
        <f t="shared" si="21"/>
        <v>74.763000000000005</v>
      </c>
      <c r="J79" s="384">
        <f t="shared" si="22"/>
        <v>82.2393</v>
      </c>
      <c r="K79" s="384">
        <f t="shared" si="23"/>
        <v>89.715599999999995</v>
      </c>
      <c r="L79" s="385">
        <f t="shared" si="24"/>
        <v>93.752802000000003</v>
      </c>
      <c r="M79" s="385">
        <f t="shared" si="26"/>
        <v>100.78426215</v>
      </c>
      <c r="N79" s="385">
        <f t="shared" si="27"/>
        <v>105.47190225</v>
      </c>
      <c r="O79" s="385">
        <f t="shared" si="28"/>
        <v>112.5033624</v>
      </c>
      <c r="P79" s="386">
        <f t="shared" si="29"/>
        <v>121.87864260000001</v>
      </c>
      <c r="Q79" s="385">
        <f t="shared" si="30"/>
        <v>131.2539228</v>
      </c>
      <c r="R79" s="387">
        <f t="shared" si="31"/>
        <v>145.03558469399999</v>
      </c>
      <c r="S79" s="387">
        <f t="shared" si="32"/>
        <v>159.53914316339998</v>
      </c>
      <c r="T79" s="387">
        <f t="shared" si="33"/>
        <v>172.59234578586</v>
      </c>
      <c r="U79" s="387">
        <f t="shared" si="34"/>
        <v>178.683840343008</v>
      </c>
      <c r="V79" s="388">
        <f t="shared" si="35"/>
        <v>191.73704296546799</v>
      </c>
    </row>
    <row r="80" spans="2:22" x14ac:dyDescent="0.25">
      <c r="B80" s="359" t="s">
        <v>110</v>
      </c>
      <c r="C80" s="451"/>
      <c r="D80" s="383">
        <v>1658</v>
      </c>
      <c r="E80" s="384">
        <f t="shared" si="18"/>
        <v>2022.76</v>
      </c>
      <c r="F80" s="384">
        <f t="shared" si="25"/>
        <v>2118.924</v>
      </c>
      <c r="G80" s="384">
        <f t="shared" si="19"/>
        <v>2500.33032</v>
      </c>
      <c r="H80" s="384">
        <f>F80*5/100+G80</f>
        <v>2606.2765199999999</v>
      </c>
      <c r="I80" s="384">
        <f t="shared" si="21"/>
        <v>2754.6012000000001</v>
      </c>
      <c r="J80" s="384">
        <f t="shared" si="22"/>
        <v>3030.0613200000003</v>
      </c>
      <c r="K80" s="384">
        <f t="shared" si="23"/>
        <v>3305.5214400000004</v>
      </c>
      <c r="L80" s="385">
        <f t="shared" si="24"/>
        <v>3454.2699048000004</v>
      </c>
      <c r="M80" s="385">
        <f t="shared" si="26"/>
        <v>3713.3401476600002</v>
      </c>
      <c r="N80" s="385">
        <f t="shared" si="27"/>
        <v>3886.0536429000003</v>
      </c>
      <c r="O80" s="385">
        <f t="shared" si="28"/>
        <v>4145.1238857600001</v>
      </c>
      <c r="P80" s="386">
        <f t="shared" si="29"/>
        <v>4490.5508762400004</v>
      </c>
      <c r="Q80" s="385">
        <f t="shared" si="30"/>
        <v>4835.9778667200007</v>
      </c>
      <c r="R80" s="387">
        <f t="shared" si="31"/>
        <v>5343.7555427256011</v>
      </c>
      <c r="S80" s="387">
        <f t="shared" si="32"/>
        <v>5878.1310969981614</v>
      </c>
      <c r="T80" s="387">
        <f t="shared" si="33"/>
        <v>6359.0690958434652</v>
      </c>
      <c r="U80" s="387">
        <f t="shared" si="34"/>
        <v>6583.506828637941</v>
      </c>
      <c r="V80" s="388">
        <f t="shared" si="35"/>
        <v>7064.4448274832448</v>
      </c>
    </row>
    <row r="81" spans="2:22" ht="15.75" thickBot="1" x14ac:dyDescent="0.3">
      <c r="B81" s="360" t="s">
        <v>111</v>
      </c>
      <c r="C81" s="452"/>
      <c r="D81" s="389">
        <v>1846</v>
      </c>
      <c r="E81" s="390">
        <f t="shared" si="18"/>
        <v>2252.12</v>
      </c>
      <c r="F81" s="390">
        <f t="shared" si="25"/>
        <v>2359.1880000000001</v>
      </c>
      <c r="G81" s="390">
        <f>F81*18/100+F81</f>
        <v>2783.84184</v>
      </c>
      <c r="H81" s="390">
        <f t="shared" si="20"/>
        <v>2901.8012400000002</v>
      </c>
      <c r="I81" s="390">
        <f t="shared" si="21"/>
        <v>3066.9444000000003</v>
      </c>
      <c r="J81" s="390">
        <f t="shared" si="22"/>
        <v>3373.6388400000005</v>
      </c>
      <c r="K81" s="390">
        <f t="shared" si="23"/>
        <v>3680.3332800000007</v>
      </c>
      <c r="L81" s="391">
        <f t="shared" si="24"/>
        <v>3845.9482776000009</v>
      </c>
      <c r="M81" s="391">
        <f t="shared" si="26"/>
        <v>4134.3943984200014</v>
      </c>
      <c r="N81" s="391">
        <f t="shared" si="27"/>
        <v>4326.6918123000014</v>
      </c>
      <c r="O81" s="391">
        <f t="shared" si="28"/>
        <v>4615.1379331200014</v>
      </c>
      <c r="P81" s="392">
        <f t="shared" si="29"/>
        <v>4999.7327608800015</v>
      </c>
      <c r="Q81" s="391">
        <f t="shared" si="30"/>
        <v>5384.3275886400015</v>
      </c>
      <c r="R81" s="393">
        <f t="shared" si="31"/>
        <v>5949.6819854472014</v>
      </c>
      <c r="S81" s="393">
        <f t="shared" si="32"/>
        <v>6544.6501839919219</v>
      </c>
      <c r="T81" s="393">
        <f t="shared" si="33"/>
        <v>7080.1215626821695</v>
      </c>
      <c r="U81" s="393">
        <f t="shared" si="34"/>
        <v>7330.0082060709519</v>
      </c>
      <c r="V81" s="394">
        <f t="shared" si="35"/>
        <v>7865.4795847612004</v>
      </c>
    </row>
    <row r="82" spans="2:22" x14ac:dyDescent="0.25">
      <c r="B82" s="344"/>
      <c r="C82" s="1"/>
      <c r="P82" s="345"/>
    </row>
  </sheetData>
  <mergeCells count="5">
    <mergeCell ref="B59:B62"/>
    <mergeCell ref="G5:I5"/>
    <mergeCell ref="J5:K5"/>
    <mergeCell ref="L5:Q5"/>
    <mergeCell ref="R5:V5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opLeftCell="A19" workbookViewId="0">
      <selection activeCell="K9" sqref="K9"/>
    </sheetView>
  </sheetViews>
  <sheetFormatPr baseColWidth="10" defaultRowHeight="15" x14ac:dyDescent="0.25"/>
  <sheetData>
    <row r="1" spans="2:7" ht="15.75" thickBot="1" x14ac:dyDescent="0.3"/>
    <row r="2" spans="2:7" ht="16.5" thickTop="1" thickBot="1" x14ac:dyDescent="0.3">
      <c r="B2" s="499" t="s">
        <v>112</v>
      </c>
      <c r="C2" s="500"/>
      <c r="D2" s="311"/>
      <c r="E2" s="501" t="s">
        <v>82</v>
      </c>
      <c r="F2" s="502"/>
      <c r="G2" s="503"/>
    </row>
    <row r="3" spans="2:7" ht="24" thickTop="1" thickBot="1" x14ac:dyDescent="0.3">
      <c r="B3" s="312" t="s">
        <v>113</v>
      </c>
      <c r="C3" s="313" t="s">
        <v>114</v>
      </c>
      <c r="D3" s="314" t="s">
        <v>115</v>
      </c>
      <c r="E3" s="315" t="s">
        <v>116</v>
      </c>
      <c r="F3" s="315" t="s">
        <v>117</v>
      </c>
      <c r="G3" s="315" t="s">
        <v>118</v>
      </c>
    </row>
    <row r="4" spans="2:7" ht="16.5" thickTop="1" thickBot="1" x14ac:dyDescent="0.3">
      <c r="B4" s="316" t="s">
        <v>48</v>
      </c>
      <c r="C4" s="317" t="s">
        <v>119</v>
      </c>
      <c r="D4" s="318" t="s">
        <v>120</v>
      </c>
      <c r="E4" s="319" t="s">
        <v>121</v>
      </c>
      <c r="F4" s="319" t="s">
        <v>122</v>
      </c>
      <c r="G4" s="319" t="s">
        <v>123</v>
      </c>
    </row>
    <row r="5" spans="2:7" ht="26.25" thickBot="1" x14ac:dyDescent="0.3">
      <c r="B5" s="316" t="s">
        <v>49</v>
      </c>
      <c r="C5" s="320" t="s">
        <v>124</v>
      </c>
      <c r="D5" s="318" t="s">
        <v>125</v>
      </c>
      <c r="E5" s="321" t="s">
        <v>126</v>
      </c>
      <c r="F5" s="321" t="s">
        <v>127</v>
      </c>
      <c r="G5" s="321" t="s">
        <v>128</v>
      </c>
    </row>
    <row r="6" spans="2:7" ht="64.5" thickBot="1" x14ac:dyDescent="0.3">
      <c r="B6" s="316" t="s">
        <v>50</v>
      </c>
      <c r="C6" s="320" t="s">
        <v>129</v>
      </c>
      <c r="D6" s="318" t="s">
        <v>130</v>
      </c>
      <c r="E6" s="321" t="s">
        <v>131</v>
      </c>
      <c r="F6" s="321" t="s">
        <v>132</v>
      </c>
      <c r="G6" s="321" t="s">
        <v>133</v>
      </c>
    </row>
    <row r="7" spans="2:7" ht="26.25" thickBot="1" x14ac:dyDescent="0.3">
      <c r="B7" s="316" t="s">
        <v>51</v>
      </c>
      <c r="C7" s="320" t="s">
        <v>134</v>
      </c>
      <c r="D7" s="318" t="s">
        <v>130</v>
      </c>
      <c r="E7" s="321" t="s">
        <v>131</v>
      </c>
      <c r="F7" s="321" t="s">
        <v>132</v>
      </c>
      <c r="G7" s="321" t="s">
        <v>133</v>
      </c>
    </row>
    <row r="8" spans="2:7" ht="39" thickBot="1" x14ac:dyDescent="0.3">
      <c r="B8" s="316" t="s">
        <v>52</v>
      </c>
      <c r="C8" s="320" t="s">
        <v>135</v>
      </c>
      <c r="D8" s="318" t="s">
        <v>136</v>
      </c>
      <c r="E8" s="321" t="s">
        <v>137</v>
      </c>
      <c r="F8" s="321" t="s">
        <v>138</v>
      </c>
      <c r="G8" s="321" t="s">
        <v>139</v>
      </c>
    </row>
    <row r="9" spans="2:7" ht="26.25" thickBot="1" x14ac:dyDescent="0.3">
      <c r="B9" s="316" t="s">
        <v>53</v>
      </c>
      <c r="C9" s="320" t="s">
        <v>140</v>
      </c>
      <c r="D9" s="318" t="s">
        <v>130</v>
      </c>
      <c r="E9" s="321" t="s">
        <v>131</v>
      </c>
      <c r="F9" s="321" t="s">
        <v>132</v>
      </c>
      <c r="G9" s="321" t="s">
        <v>133</v>
      </c>
    </row>
    <row r="10" spans="2:7" ht="15.75" thickBot="1" x14ac:dyDescent="0.3">
      <c r="B10" s="316" t="s">
        <v>54</v>
      </c>
      <c r="C10" s="322" t="s">
        <v>141</v>
      </c>
      <c r="D10" s="318" t="s">
        <v>130</v>
      </c>
      <c r="E10" s="321" t="s">
        <v>131</v>
      </c>
      <c r="F10" s="321" t="s">
        <v>132</v>
      </c>
      <c r="G10" s="321" t="s">
        <v>133</v>
      </c>
    </row>
    <row r="11" spans="2:7" ht="15.75" thickBot="1" x14ac:dyDescent="0.3">
      <c r="B11" s="316" t="s">
        <v>142</v>
      </c>
      <c r="C11" s="322" t="s">
        <v>143</v>
      </c>
      <c r="D11" s="318" t="s">
        <v>144</v>
      </c>
      <c r="E11" s="323" t="s">
        <v>137</v>
      </c>
      <c r="F11" s="323" t="s">
        <v>138</v>
      </c>
      <c r="G11" s="323" t="s">
        <v>139</v>
      </c>
    </row>
    <row r="12" spans="2:7" ht="39" thickBot="1" x14ac:dyDescent="0.3">
      <c r="B12" s="310"/>
      <c r="C12" s="324" t="s">
        <v>145</v>
      </c>
      <c r="D12" s="325" t="s">
        <v>146</v>
      </c>
      <c r="E12" s="326" t="s">
        <v>146</v>
      </c>
      <c r="F12" s="327"/>
      <c r="G12" s="327"/>
    </row>
    <row r="13" spans="2:7" ht="15.75" thickBot="1" x14ac:dyDescent="0.3">
      <c r="B13" s="310"/>
      <c r="C13" s="310"/>
      <c r="D13" s="310"/>
      <c r="E13" s="310"/>
      <c r="F13" s="310"/>
      <c r="G13" s="310"/>
    </row>
    <row r="14" spans="2:7" ht="15.75" thickBot="1" x14ac:dyDescent="0.3">
      <c r="B14" s="504" t="s">
        <v>147</v>
      </c>
      <c r="C14" s="505"/>
      <c r="D14" s="328"/>
      <c r="E14" s="310"/>
      <c r="F14" s="310"/>
      <c r="G14" s="310"/>
    </row>
    <row r="15" spans="2:7" ht="15.75" thickBot="1" x14ac:dyDescent="0.3">
      <c r="B15" s="310"/>
      <c r="C15" s="329" t="s">
        <v>148</v>
      </c>
      <c r="D15" s="310"/>
      <c r="E15" s="310"/>
      <c r="F15" s="310"/>
      <c r="G15" s="310"/>
    </row>
    <row r="16" spans="2:7" ht="15.75" thickBot="1" x14ac:dyDescent="0.3">
      <c r="B16" s="310"/>
      <c r="C16" s="330" t="s">
        <v>149</v>
      </c>
      <c r="D16" s="310"/>
      <c r="E16" s="310"/>
      <c r="F16" s="310"/>
      <c r="G16" s="310"/>
    </row>
    <row r="17" spans="2:7" ht="15.75" thickBot="1" x14ac:dyDescent="0.3">
      <c r="B17" s="310"/>
      <c r="C17" s="330" t="s">
        <v>150</v>
      </c>
      <c r="D17" s="310"/>
      <c r="E17" s="310"/>
      <c r="F17" s="310"/>
      <c r="G17" s="310"/>
    </row>
    <row r="18" spans="2:7" ht="15.75" thickBot="1" x14ac:dyDescent="0.3">
      <c r="B18" s="310"/>
      <c r="C18" s="330" t="s">
        <v>151</v>
      </c>
      <c r="D18" s="310"/>
      <c r="E18" s="310"/>
      <c r="F18" s="310"/>
      <c r="G18" s="310"/>
    </row>
    <row r="19" spans="2:7" ht="15.75" thickBot="1" x14ac:dyDescent="0.3">
      <c r="B19" s="310"/>
      <c r="C19" s="330" t="s">
        <v>152</v>
      </c>
      <c r="D19" s="310"/>
      <c r="E19" s="310"/>
      <c r="F19" s="310"/>
      <c r="G19" s="310"/>
    </row>
    <row r="20" spans="2:7" ht="15.75" thickBot="1" x14ac:dyDescent="0.3">
      <c r="B20" s="310"/>
      <c r="C20" s="331" t="s">
        <v>153</v>
      </c>
      <c r="D20" s="332" t="s">
        <v>154</v>
      </c>
      <c r="E20" s="332" t="s">
        <v>155</v>
      </c>
      <c r="F20" s="332" t="s">
        <v>156</v>
      </c>
      <c r="G20" s="333" t="s">
        <v>157</v>
      </c>
    </row>
  </sheetData>
  <mergeCells count="3">
    <mergeCell ref="B2:C2"/>
    <mergeCell ref="E2:G2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REFINERIAS</vt:lpstr>
      <vt:lpstr>AXION energy</vt:lpstr>
      <vt:lpstr>REF. B. Bca. S.A.U.</vt:lpstr>
      <vt:lpstr>OILTANKING </vt:lpstr>
      <vt:lpstr>GLP</vt:lpstr>
      <vt:lpstr>YACIMIENTOS</vt:lpstr>
      <vt:lpstr>BIOBAHIA S.A. BIOBIN S.A.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2019-11-22T13:19:36Z</dcterms:created>
  <dcterms:modified xsi:type="dcterms:W3CDTF">2020-02-17T13:17:26Z</dcterms:modified>
</cp:coreProperties>
</file>