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\Downloads\"/>
    </mc:Choice>
  </mc:AlternateContent>
  <bookViews>
    <workbookView xWindow="0" yWindow="0" windowWidth="20400" windowHeight="7755" activeTab="2"/>
  </bookViews>
  <sheets>
    <sheet name="REFINERIA 2016" sheetId="1" r:id="rId1"/>
    <sheet name="PETROBRAS 2016" sheetId="2" r:id="rId2"/>
    <sheet name="OTE 2016" sheetId="3" r:id="rId3"/>
    <sheet name="BIOBAHIA BIOBIN 2016" sheetId="5" r:id="rId4"/>
    <sheet name="ARIPAR 2016" sheetId="6" r:id="rId5"/>
    <sheet name="YACIMIENTOS 2016" sheetId="7" r:id="rId6"/>
    <sheet name="GLP 2016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3" l="1"/>
  <c r="I52" i="3"/>
  <c r="G49" i="3"/>
  <c r="F49" i="3"/>
  <c r="H49" i="3" s="1"/>
  <c r="E49" i="3"/>
  <c r="H43" i="3"/>
  <c r="L43" i="3" s="1"/>
  <c r="G43" i="3"/>
  <c r="F43" i="3"/>
  <c r="E43" i="3"/>
  <c r="M39" i="3"/>
  <c r="I39" i="3"/>
  <c r="H39" i="3"/>
  <c r="J39" i="3" s="1"/>
  <c r="G39" i="3"/>
  <c r="F39" i="3"/>
  <c r="E39" i="3"/>
  <c r="E35" i="3"/>
  <c r="F35" i="3" s="1"/>
  <c r="F32" i="3"/>
  <c r="H32" i="3" s="1"/>
  <c r="E32" i="3"/>
  <c r="I28" i="3"/>
  <c r="F28" i="3"/>
  <c r="H28" i="3" s="1"/>
  <c r="E28" i="3"/>
  <c r="E24" i="3"/>
  <c r="F24" i="3" s="1"/>
  <c r="E20" i="3"/>
  <c r="F20" i="3" s="1"/>
  <c r="M16" i="3"/>
  <c r="I16" i="3"/>
  <c r="H16" i="3"/>
  <c r="J16" i="3" s="1"/>
  <c r="F16" i="3"/>
  <c r="G16" i="3" s="1"/>
  <c r="E16" i="3"/>
  <c r="E12" i="3"/>
  <c r="F12" i="3" s="1"/>
  <c r="F8" i="3"/>
  <c r="H8" i="3" s="1"/>
  <c r="E8" i="3"/>
  <c r="E5" i="3"/>
  <c r="F5" i="3" s="1"/>
  <c r="H5" i="3" l="1"/>
  <c r="G5" i="3"/>
  <c r="M28" i="3"/>
  <c r="J28" i="3"/>
  <c r="H35" i="3"/>
  <c r="G35" i="3"/>
  <c r="K39" i="3"/>
  <c r="L39" i="3"/>
  <c r="N39" i="3" s="1"/>
  <c r="L49" i="3"/>
  <c r="K49" i="3"/>
  <c r="G20" i="3"/>
  <c r="H20" i="3"/>
  <c r="K16" i="3"/>
  <c r="L16" i="3"/>
  <c r="N16" i="3" s="1"/>
  <c r="N43" i="3"/>
  <c r="P43" i="3" s="1"/>
  <c r="O43" i="3"/>
  <c r="K8" i="3"/>
  <c r="L8" i="3"/>
  <c r="G24" i="3"/>
  <c r="H24" i="3"/>
  <c r="H12" i="3"/>
  <c r="G12" i="3"/>
  <c r="K32" i="3"/>
  <c r="L32" i="3"/>
  <c r="G8" i="3"/>
  <c r="G28" i="3"/>
  <c r="G32" i="3"/>
  <c r="K43" i="3"/>
  <c r="D78" i="7"/>
  <c r="E78" i="7" s="1"/>
  <c r="E77" i="7"/>
  <c r="D77" i="7"/>
  <c r="G76" i="7"/>
  <c r="F76" i="7"/>
  <c r="E76" i="7"/>
  <c r="H76" i="7" s="1"/>
  <c r="D76" i="7"/>
  <c r="D75" i="7"/>
  <c r="E75" i="7" s="1"/>
  <c r="D74" i="7"/>
  <c r="E74" i="7" s="1"/>
  <c r="E73" i="7"/>
  <c r="D73" i="7"/>
  <c r="G72" i="7"/>
  <c r="F72" i="7"/>
  <c r="E72" i="7"/>
  <c r="H72" i="7" s="1"/>
  <c r="D72" i="7"/>
  <c r="D71" i="7"/>
  <c r="E71" i="7" s="1"/>
  <c r="D70" i="7"/>
  <c r="E70" i="7" s="1"/>
  <c r="E69" i="7"/>
  <c r="D69" i="7"/>
  <c r="G68" i="7"/>
  <c r="F68" i="7"/>
  <c r="E68" i="7"/>
  <c r="H68" i="7" s="1"/>
  <c r="D68" i="7"/>
  <c r="D67" i="7"/>
  <c r="E67" i="7" s="1"/>
  <c r="H66" i="7"/>
  <c r="G66" i="7"/>
  <c r="F66" i="7"/>
  <c r="D66" i="7"/>
  <c r="H65" i="7"/>
  <c r="G65" i="7"/>
  <c r="F65" i="7"/>
  <c r="D65" i="7"/>
  <c r="D63" i="7"/>
  <c r="E63" i="7" s="1"/>
  <c r="E62" i="7"/>
  <c r="D62" i="7"/>
  <c r="G61" i="7"/>
  <c r="F61" i="7"/>
  <c r="E61" i="7"/>
  <c r="H61" i="7" s="1"/>
  <c r="D61" i="7"/>
  <c r="D60" i="7"/>
  <c r="E60" i="7" s="1"/>
  <c r="D59" i="7"/>
  <c r="E59" i="7" s="1"/>
  <c r="E58" i="7"/>
  <c r="D58" i="7"/>
  <c r="G57" i="7"/>
  <c r="F57" i="7"/>
  <c r="E57" i="7"/>
  <c r="H57" i="7" s="1"/>
  <c r="D57" i="7"/>
  <c r="D56" i="7"/>
  <c r="E56" i="7" s="1"/>
  <c r="F56" i="7" s="1"/>
  <c r="E55" i="7"/>
  <c r="D55" i="7"/>
  <c r="F54" i="7"/>
  <c r="E54" i="7"/>
  <c r="D54" i="7"/>
  <c r="G53" i="7"/>
  <c r="F53" i="7"/>
  <c r="E53" i="7"/>
  <c r="H53" i="7" s="1"/>
  <c r="D53" i="7"/>
  <c r="H52" i="7"/>
  <c r="G52" i="7"/>
  <c r="D52" i="7"/>
  <c r="E52" i="7" s="1"/>
  <c r="F52" i="7" s="1"/>
  <c r="D51" i="7"/>
  <c r="E51" i="7" s="1"/>
  <c r="E50" i="7"/>
  <c r="D50" i="7"/>
  <c r="G49" i="7"/>
  <c r="F49" i="7"/>
  <c r="E49" i="7"/>
  <c r="H49" i="7" s="1"/>
  <c r="D49" i="7"/>
  <c r="H48" i="7"/>
  <c r="D48" i="7"/>
  <c r="E48" i="7" s="1"/>
  <c r="F48" i="7" s="1"/>
  <c r="E47" i="7"/>
  <c r="D47" i="7"/>
  <c r="F46" i="7"/>
  <c r="E46" i="7"/>
  <c r="D46" i="7"/>
  <c r="F45" i="7"/>
  <c r="D45" i="7"/>
  <c r="E45" i="7" s="1"/>
  <c r="H45" i="7" s="1"/>
  <c r="H44" i="7"/>
  <c r="D44" i="7"/>
  <c r="E44" i="7" s="1"/>
  <c r="F44" i="7" s="1"/>
  <c r="E43" i="7"/>
  <c r="D43" i="7"/>
  <c r="F42" i="7"/>
  <c r="E42" i="7"/>
  <c r="D42" i="7"/>
  <c r="F41" i="7"/>
  <c r="D41" i="7"/>
  <c r="E41" i="7" s="1"/>
  <c r="H41" i="7" s="1"/>
  <c r="D40" i="7"/>
  <c r="E40" i="7" s="1"/>
  <c r="F40" i="7" s="1"/>
  <c r="E39" i="7"/>
  <c r="D39" i="7"/>
  <c r="F38" i="7"/>
  <c r="E38" i="7"/>
  <c r="D38" i="7"/>
  <c r="F37" i="7"/>
  <c r="D37" i="7"/>
  <c r="E37" i="7" s="1"/>
  <c r="H37" i="7" s="1"/>
  <c r="D36" i="7"/>
  <c r="E36" i="7" s="1"/>
  <c r="F36" i="7" s="1"/>
  <c r="E35" i="7"/>
  <c r="D35" i="7"/>
  <c r="F34" i="7"/>
  <c r="E34" i="7"/>
  <c r="D34" i="7"/>
  <c r="G33" i="7"/>
  <c r="F33" i="7"/>
  <c r="E33" i="7"/>
  <c r="H33" i="7" s="1"/>
  <c r="D33" i="7"/>
  <c r="G32" i="7"/>
  <c r="D32" i="7"/>
  <c r="E32" i="7" s="1"/>
  <c r="F32" i="7" s="1"/>
  <c r="D31" i="7"/>
  <c r="E31" i="7" s="1"/>
  <c r="E30" i="7"/>
  <c r="D30" i="7"/>
  <c r="G29" i="7"/>
  <c r="D29" i="7"/>
  <c r="E29" i="7" s="1"/>
  <c r="H29" i="7" s="1"/>
  <c r="G28" i="7"/>
  <c r="D28" i="7"/>
  <c r="E28" i="7" s="1"/>
  <c r="F28" i="7" s="1"/>
  <c r="D27" i="7"/>
  <c r="E27" i="7" s="1"/>
  <c r="E26" i="7"/>
  <c r="D26" i="7"/>
  <c r="G25" i="7"/>
  <c r="F25" i="7"/>
  <c r="E25" i="7"/>
  <c r="H25" i="7" s="1"/>
  <c r="D25" i="7"/>
  <c r="H24" i="7"/>
  <c r="D24" i="7"/>
  <c r="E24" i="7" s="1"/>
  <c r="F24" i="7" s="1"/>
  <c r="E23" i="7"/>
  <c r="D23" i="7"/>
  <c r="F22" i="7"/>
  <c r="E22" i="7"/>
  <c r="D22" i="7"/>
  <c r="G21" i="7"/>
  <c r="F21" i="7"/>
  <c r="E21" i="7"/>
  <c r="H21" i="7" s="1"/>
  <c r="D21" i="7"/>
  <c r="H20" i="7"/>
  <c r="G20" i="7"/>
  <c r="D20" i="7"/>
  <c r="E20" i="7" s="1"/>
  <c r="F20" i="7" s="1"/>
  <c r="D19" i="7"/>
  <c r="E19" i="7" s="1"/>
  <c r="E18" i="7"/>
  <c r="D18" i="7"/>
  <c r="G17" i="7"/>
  <c r="F17" i="7"/>
  <c r="E17" i="7"/>
  <c r="H17" i="7" s="1"/>
  <c r="D17" i="7"/>
  <c r="D16" i="7"/>
  <c r="E16" i="7" s="1"/>
  <c r="F16" i="7" s="1"/>
  <c r="E15" i="7"/>
  <c r="D15" i="7"/>
  <c r="F14" i="7"/>
  <c r="E14" i="7"/>
  <c r="D14" i="7"/>
  <c r="G13" i="7"/>
  <c r="F13" i="7"/>
  <c r="E13" i="7"/>
  <c r="H13" i="7" s="1"/>
  <c r="D13" i="7"/>
  <c r="G12" i="7"/>
  <c r="D12" i="7"/>
  <c r="E12" i="7" s="1"/>
  <c r="F12" i="7" s="1"/>
  <c r="D11" i="7"/>
  <c r="E11" i="7" s="1"/>
  <c r="E10" i="7"/>
  <c r="D10" i="7"/>
  <c r="G9" i="7"/>
  <c r="D9" i="7"/>
  <c r="E9" i="7" s="1"/>
  <c r="H9" i="7" s="1"/>
  <c r="G8" i="7"/>
  <c r="D8" i="7"/>
  <c r="E8" i="7" s="1"/>
  <c r="F8" i="7" s="1"/>
  <c r="D7" i="7"/>
  <c r="E7" i="7" s="1"/>
  <c r="E6" i="7"/>
  <c r="D6" i="7"/>
  <c r="D5" i="7"/>
  <c r="E5" i="7" s="1"/>
  <c r="H5" i="7" s="1"/>
  <c r="G4" i="7"/>
  <c r="D4" i="7"/>
  <c r="E4" i="7" s="1"/>
  <c r="F4" i="7" s="1"/>
  <c r="O32" i="3" l="1"/>
  <c r="N32" i="3"/>
  <c r="P32" i="3" s="1"/>
  <c r="L24" i="3"/>
  <c r="K24" i="3"/>
  <c r="L20" i="3"/>
  <c r="K20" i="3"/>
  <c r="O39" i="3"/>
  <c r="P39" i="3"/>
  <c r="L28" i="3"/>
  <c r="N28" i="3" s="1"/>
  <c r="K28" i="3"/>
  <c r="O8" i="3"/>
  <c r="N8" i="3"/>
  <c r="P8" i="3" s="1"/>
  <c r="O16" i="3"/>
  <c r="P16" i="3"/>
  <c r="K12" i="3"/>
  <c r="L12" i="3"/>
  <c r="N49" i="3"/>
  <c r="P49" i="3" s="1"/>
  <c r="O49" i="3"/>
  <c r="L35" i="3"/>
  <c r="K35" i="3"/>
  <c r="L5" i="3"/>
  <c r="K5" i="3"/>
  <c r="G7" i="7"/>
  <c r="F7" i="7"/>
  <c r="H7" i="7"/>
  <c r="G19" i="7"/>
  <c r="F19" i="7"/>
  <c r="H19" i="7"/>
  <c r="G31" i="7"/>
  <c r="F31" i="7"/>
  <c r="H31" i="7"/>
  <c r="G11" i="7"/>
  <c r="F11" i="7"/>
  <c r="H11" i="7"/>
  <c r="G27" i="7"/>
  <c r="F27" i="7"/>
  <c r="H27" i="7"/>
  <c r="G51" i="7"/>
  <c r="F51" i="7"/>
  <c r="H51" i="7"/>
  <c r="H6" i="7"/>
  <c r="G6" i="7"/>
  <c r="H10" i="7"/>
  <c r="G10" i="7"/>
  <c r="G15" i="7"/>
  <c r="F15" i="7"/>
  <c r="H16" i="7"/>
  <c r="H26" i="7"/>
  <c r="G26" i="7"/>
  <c r="H30" i="7"/>
  <c r="G30" i="7"/>
  <c r="G35" i="7"/>
  <c r="F35" i="7"/>
  <c r="H36" i="7"/>
  <c r="G39" i="7"/>
  <c r="F39" i="7"/>
  <c r="H40" i="7"/>
  <c r="G43" i="7"/>
  <c r="F43" i="7"/>
  <c r="G47" i="7"/>
  <c r="F47" i="7"/>
  <c r="H58" i="7"/>
  <c r="G58" i="7"/>
  <c r="F60" i="7"/>
  <c r="H60" i="7"/>
  <c r="G63" i="7"/>
  <c r="F63" i="7"/>
  <c r="F71" i="7"/>
  <c r="H71" i="7"/>
  <c r="G74" i="7"/>
  <c r="F74" i="7"/>
  <c r="F5" i="7"/>
  <c r="F6" i="7"/>
  <c r="F9" i="7"/>
  <c r="F10" i="7"/>
  <c r="H14" i="7"/>
  <c r="G14" i="7"/>
  <c r="H15" i="7"/>
  <c r="G24" i="7"/>
  <c r="F26" i="7"/>
  <c r="F29" i="7"/>
  <c r="F30" i="7"/>
  <c r="H34" i="7"/>
  <c r="G34" i="7"/>
  <c r="H35" i="7"/>
  <c r="H38" i="7"/>
  <c r="G38" i="7"/>
  <c r="H39" i="7"/>
  <c r="H42" i="7"/>
  <c r="G42" i="7"/>
  <c r="H43" i="7"/>
  <c r="H46" i="7"/>
  <c r="G46" i="7"/>
  <c r="H47" i="7"/>
  <c r="G56" i="7"/>
  <c r="F58" i="7"/>
  <c r="G60" i="7"/>
  <c r="H63" i="7"/>
  <c r="H69" i="7"/>
  <c r="G69" i="7"/>
  <c r="F69" i="7"/>
  <c r="G71" i="7"/>
  <c r="H74" i="7"/>
  <c r="H77" i="7"/>
  <c r="G77" i="7"/>
  <c r="F77" i="7"/>
  <c r="G5" i="7"/>
  <c r="H18" i="7"/>
  <c r="G18" i="7"/>
  <c r="G23" i="7"/>
  <c r="F23" i="7"/>
  <c r="H50" i="7"/>
  <c r="G50" i="7"/>
  <c r="G55" i="7"/>
  <c r="F55" i="7"/>
  <c r="H56" i="7"/>
  <c r="G59" i="7"/>
  <c r="F59" i="7"/>
  <c r="F67" i="7"/>
  <c r="H67" i="7"/>
  <c r="G70" i="7"/>
  <c r="F70" i="7"/>
  <c r="F75" i="7"/>
  <c r="H75" i="7"/>
  <c r="G78" i="7"/>
  <c r="F78" i="7"/>
  <c r="H4" i="7"/>
  <c r="H8" i="7"/>
  <c r="H12" i="7"/>
  <c r="G16" i="7"/>
  <c r="F18" i="7"/>
  <c r="H22" i="7"/>
  <c r="G22" i="7"/>
  <c r="H23" i="7"/>
  <c r="H28" i="7"/>
  <c r="H32" i="7"/>
  <c r="G36" i="7"/>
  <c r="G37" i="7"/>
  <c r="G40" i="7"/>
  <c r="G41" i="7"/>
  <c r="G44" i="7"/>
  <c r="G45" i="7"/>
  <c r="G48" i="7"/>
  <c r="F50" i="7"/>
  <c r="H54" i="7"/>
  <c r="G54" i="7"/>
  <c r="H55" i="7"/>
  <c r="H59" i="7"/>
  <c r="H62" i="7"/>
  <c r="G62" i="7"/>
  <c r="F62" i="7"/>
  <c r="G67" i="7"/>
  <c r="H70" i="7"/>
  <c r="H73" i="7"/>
  <c r="G73" i="7"/>
  <c r="F73" i="7"/>
  <c r="G75" i="7"/>
  <c r="H78" i="7"/>
  <c r="O12" i="3" l="1"/>
  <c r="N12" i="3"/>
  <c r="P12" i="3" s="1"/>
  <c r="O35" i="3"/>
  <c r="N35" i="3"/>
  <c r="P35" i="3" s="1"/>
  <c r="O24" i="3"/>
  <c r="N24" i="3"/>
  <c r="P24" i="3" s="1"/>
  <c r="N5" i="3"/>
  <c r="P5" i="3" s="1"/>
  <c r="O5" i="3"/>
  <c r="P28" i="3"/>
  <c r="O28" i="3"/>
  <c r="N20" i="3"/>
  <c r="P20" i="3" s="1"/>
  <c r="O20" i="3"/>
  <c r="J42" i="4"/>
  <c r="J43" i="4"/>
  <c r="J44" i="4"/>
  <c r="J45" i="4"/>
  <c r="J41" i="4"/>
  <c r="I42" i="4"/>
  <c r="I43" i="4"/>
  <c r="I44" i="4"/>
  <c r="I45" i="4"/>
  <c r="I46" i="4"/>
  <c r="I47" i="4"/>
  <c r="I41" i="4"/>
  <c r="G33" i="4"/>
  <c r="G28" i="4"/>
  <c r="G29" i="4"/>
  <c r="G27" i="4"/>
  <c r="J15" i="4"/>
  <c r="J16" i="4"/>
  <c r="J17" i="4"/>
  <c r="J18" i="4"/>
  <c r="J19" i="4"/>
  <c r="J20" i="4"/>
  <c r="J14" i="4"/>
  <c r="E14" i="4"/>
  <c r="E15" i="4"/>
  <c r="E16" i="4"/>
  <c r="E13" i="4"/>
  <c r="K27" i="1"/>
  <c r="K23" i="1"/>
  <c r="K24" i="1"/>
  <c r="K22" i="1"/>
  <c r="K20" i="1"/>
  <c r="K8" i="1"/>
  <c r="K9" i="1"/>
  <c r="K10" i="1"/>
  <c r="K11" i="1"/>
  <c r="K12" i="1"/>
  <c r="K13" i="1"/>
  <c r="K14" i="1"/>
  <c r="K15" i="1"/>
  <c r="K16" i="1"/>
  <c r="K17" i="1"/>
  <c r="K18" i="1"/>
  <c r="K7" i="1"/>
  <c r="M26" i="2"/>
  <c r="N30" i="2"/>
  <c r="N31" i="2"/>
  <c r="N29" i="2"/>
  <c r="I21" i="2"/>
  <c r="D21" i="2"/>
  <c r="I16" i="2"/>
  <c r="I15" i="2"/>
  <c r="D16" i="2"/>
  <c r="D17" i="2"/>
  <c r="D15" i="2"/>
  <c r="N6" i="2"/>
  <c r="N7" i="2"/>
  <c r="N8" i="2"/>
  <c r="N9" i="2"/>
  <c r="N10" i="2"/>
  <c r="N11" i="2"/>
  <c r="N5" i="2"/>
  <c r="D6" i="2"/>
  <c r="D7" i="2"/>
  <c r="D8" i="2"/>
  <c r="D9" i="2"/>
  <c r="D10" i="2"/>
  <c r="D11" i="2"/>
  <c r="D5" i="2"/>
  <c r="H21" i="2" l="1"/>
  <c r="H42" i="4" l="1"/>
  <c r="H43" i="4"/>
  <c r="H44" i="4"/>
  <c r="H45" i="4"/>
  <c r="H41" i="4"/>
  <c r="G42" i="4"/>
  <c r="G43" i="4"/>
  <c r="G44" i="4"/>
  <c r="G45" i="4"/>
  <c r="G46" i="4"/>
  <c r="G47" i="4"/>
  <c r="G41" i="4"/>
  <c r="F33" i="4" l="1"/>
  <c r="F28" i="4"/>
  <c r="F29" i="4"/>
  <c r="F27" i="4"/>
  <c r="I15" i="4"/>
  <c r="I16" i="4"/>
  <c r="I17" i="4"/>
  <c r="I18" i="4"/>
  <c r="I19" i="4"/>
  <c r="I20" i="4"/>
  <c r="I14" i="4"/>
  <c r="D14" i="4"/>
  <c r="D15" i="4"/>
  <c r="D16" i="4"/>
  <c r="D13" i="4"/>
  <c r="K30" i="2" l="1"/>
  <c r="K31" i="2"/>
  <c r="K29" i="2"/>
  <c r="K26" i="2"/>
  <c r="C21" i="2"/>
  <c r="H16" i="2"/>
  <c r="H15" i="2"/>
  <c r="C16" i="2"/>
  <c r="C17" i="2"/>
  <c r="C15" i="2"/>
  <c r="C6" i="2"/>
  <c r="C7" i="2"/>
  <c r="C8" i="2"/>
  <c r="C9" i="2"/>
  <c r="C10" i="2"/>
  <c r="C11" i="2"/>
  <c r="C5" i="2"/>
  <c r="H22" i="1"/>
  <c r="H23" i="1"/>
  <c r="H24" i="1"/>
  <c r="H20" i="1"/>
  <c r="K26" i="1"/>
  <c r="H8" i="1"/>
  <c r="H9" i="1"/>
  <c r="H10" i="1"/>
  <c r="H11" i="1"/>
  <c r="H12" i="1"/>
  <c r="H13" i="1"/>
  <c r="H14" i="1"/>
  <c r="H15" i="1"/>
  <c r="H16" i="1"/>
  <c r="H17" i="1"/>
  <c r="H18" i="1"/>
  <c r="H7" i="1"/>
  <c r="L11" i="2" l="1"/>
  <c r="G11" i="2"/>
  <c r="I11" i="2"/>
  <c r="H11" i="2"/>
  <c r="L10" i="2"/>
  <c r="I10" i="2"/>
  <c r="G10" i="2"/>
  <c r="M10" i="2"/>
  <c r="L9" i="2"/>
  <c r="I9" i="2"/>
  <c r="G9" i="2"/>
  <c r="H9" i="2"/>
  <c r="L8" i="2"/>
  <c r="G8" i="2"/>
  <c r="I8" i="2"/>
  <c r="H8" i="2"/>
  <c r="L7" i="2"/>
  <c r="G7" i="2"/>
  <c r="I7" i="2"/>
  <c r="H7" i="2"/>
  <c r="L6" i="2"/>
  <c r="I6" i="2"/>
  <c r="G6" i="2"/>
  <c r="M6" i="2"/>
  <c r="L5" i="2"/>
  <c r="I5" i="2"/>
  <c r="G5" i="2"/>
  <c r="H5" i="2"/>
  <c r="M7" i="2" l="1"/>
  <c r="M8" i="2"/>
  <c r="H10" i="2"/>
  <c r="H6" i="2"/>
  <c r="M11" i="2"/>
  <c r="M5" i="2"/>
  <c r="M9" i="2"/>
</calcChain>
</file>

<file path=xl/sharedStrings.xml><?xml version="1.0" encoding="utf-8"?>
<sst xmlns="http://schemas.openxmlformats.org/spreadsheetml/2006/main" count="288" uniqueCount="172">
  <si>
    <t>CATEGORIAS desde el</t>
  </si>
  <si>
    <t>TURNO</t>
  </si>
  <si>
    <t xml:space="preserve">SUELDOS BASICOS A </t>
  </si>
  <si>
    <t>SUELDOS BASICOS A</t>
  </si>
  <si>
    <t>D</t>
  </si>
  <si>
    <t>A</t>
  </si>
  <si>
    <t>B</t>
  </si>
  <si>
    <t>Antigüedad por año</t>
  </si>
  <si>
    <t>Subsidio Vacacional (art 35 CCT)</t>
  </si>
  <si>
    <t>Ayuda Escolar (art. 36 CCT)</t>
  </si>
  <si>
    <t>Subsidio p/ Fallecimiento (art.33 CCT)</t>
  </si>
  <si>
    <t>ACTUAL</t>
  </si>
  <si>
    <t>A Partir</t>
  </si>
  <si>
    <t>Vianda / Ayuda Alimentaria (art. 37bis CCT)</t>
  </si>
  <si>
    <t>BASICO DIURNO</t>
  </si>
  <si>
    <t>Adicional TURNO A</t>
  </si>
  <si>
    <t>Adicional TURNO B</t>
  </si>
  <si>
    <t>CATEGORIA</t>
  </si>
  <si>
    <t>RADIO PROCESO</t>
  </si>
  <si>
    <t>RADIO MANTENIMIENTO</t>
  </si>
  <si>
    <t xml:space="preserve"> </t>
  </si>
  <si>
    <t>ANTIGÜEDAD</t>
  </si>
  <si>
    <t>ADICIONAL ESPECIAL CAMBIO DE SISTEMA</t>
  </si>
  <si>
    <t>Vianda / Ayuda Alimentaria (art. 37 bis CCT)</t>
  </si>
  <si>
    <t xml:space="preserve">     A PARTIR</t>
  </si>
  <si>
    <t>A PARTIR DE</t>
  </si>
  <si>
    <t>Vianda / Ayuda Alimentaria (art. 37 bis CCT 449/06)</t>
  </si>
  <si>
    <t>Adicional por antigüedad Art. 11 CCT Local: 1% del sueldo basico de cada trabajador + adicional turno A (35%) o disponibilidad (22,5%)</t>
  </si>
  <si>
    <t>Adicional por turno Art. 12 CCT Local: según Art. 27 CCT 449/06</t>
  </si>
  <si>
    <t>Adicional por guardia o disponibilidad Art. 15 CCT Local : sueldo basico + antigüedad x 22,5%</t>
  </si>
  <si>
    <t xml:space="preserve">Adicional trabajos en laboratorio Art. 13 CCT Local: Cuando el sondeador deba realizar tareas en el sector LABORATORIO Se abonaran las horas con un recargo del 100% </t>
  </si>
  <si>
    <t>Valor Horario Art. 17.1 CCT Local: sueldo basico dividido 192</t>
  </si>
  <si>
    <t>Horas Extras Art. 17.2 CCT Local: el recargo sera el establecido por la ley de contrato de trabajo LEY 20744</t>
  </si>
  <si>
    <t>Adicional Vianda / Ayuda Alimentaria Art. 16 CCT Local: $ 50 por dia efectivamente trabajado.</t>
  </si>
  <si>
    <t>NUEVOS VALORES POR KILOGRAMO, KILOMETRO Y LITRO : Art. 13º Inc. B (adicional horario extendido)</t>
  </si>
  <si>
    <t>Fraccionamiento y Distribucion</t>
  </si>
  <si>
    <t>Reparto / Tarea</t>
  </si>
  <si>
    <t>Repartidor</t>
  </si>
  <si>
    <t>Acompañante</t>
  </si>
  <si>
    <t>Repàrtidor</t>
  </si>
  <si>
    <t>usuario</t>
  </si>
  <si>
    <t>comercio / industria</t>
  </si>
  <si>
    <t>Sub Distribuidor</t>
  </si>
  <si>
    <t>Distribuidor</t>
  </si>
  <si>
    <t>Centro de Canje y abastecedor de deposito</t>
  </si>
  <si>
    <t>Granel (Valor por Litro)</t>
  </si>
  <si>
    <t xml:space="preserve">Abastecedor de gas a granel a planta fraccionadora </t>
  </si>
  <si>
    <t>ABRIL DE 2016</t>
  </si>
  <si>
    <t>SUMA NO REMUNERATIVA JUNIO 2016</t>
  </si>
  <si>
    <t>MAYO DE 2016</t>
  </si>
  <si>
    <t>OCTUBRE DE 2016</t>
  </si>
  <si>
    <t>ANEXO I - BASICOS DE CONVENIO</t>
  </si>
  <si>
    <t>Personal de Fraccionamiento - Talleres de Reparacion de</t>
  </si>
  <si>
    <t>Personal de Depositos - Distribucion - Limpieza y Maestranza -</t>
  </si>
  <si>
    <t>Envases - Administracion Plantas - Centros de Canje</t>
  </si>
  <si>
    <t>Talleres Mecanicos de Reparacion Vehiculos de Transporte</t>
  </si>
  <si>
    <t xml:space="preserve">                                               REMUNERACIONES CCT 592/10</t>
  </si>
  <si>
    <t>CATEGORIAS</t>
  </si>
  <si>
    <t>Basicos</t>
  </si>
  <si>
    <t xml:space="preserve">           REMUNERACIONES CCT 592/10</t>
  </si>
  <si>
    <t>I</t>
  </si>
  <si>
    <t>II</t>
  </si>
  <si>
    <t>III</t>
  </si>
  <si>
    <t>IV</t>
  </si>
  <si>
    <t>V(*)</t>
  </si>
  <si>
    <t>VI</t>
  </si>
  <si>
    <t>VII</t>
  </si>
  <si>
    <t>ANEXO II - ADICIONALES</t>
  </si>
  <si>
    <t>CONCEPTOS</t>
  </si>
  <si>
    <t>VALORES</t>
  </si>
  <si>
    <t>Antigüedad Art. 15º  (1% cat. 2 Fraccionam.)</t>
  </si>
  <si>
    <t>Asistencia y Puntualidad - Art. 19º</t>
  </si>
  <si>
    <t>Vale de Comida - Art. 16º</t>
  </si>
  <si>
    <t>BONO</t>
  </si>
  <si>
    <t>No remunerativo p/Dia efectivamente trabajado</t>
  </si>
  <si>
    <t>Pago no remunerativo por unica vez 01/08/2016 $ 4000</t>
  </si>
  <si>
    <t>SUMA FIJA NO REMUNERATIVA NOVIEMBRE 2016</t>
  </si>
  <si>
    <t>Nuevas Escalas Salariales  - Refineria CCT local PETROBRAS - Acuerdo de fecha 24/11/2016</t>
  </si>
  <si>
    <t>Nuevas Escalas Salariales  - Refinerias CCT 449/06 - Acuerdo de fecha 24/11/2016</t>
  </si>
  <si>
    <t xml:space="preserve">                                        NUEVAS ESCALAS SALARIALES GLP CCT 592/10 - ACUERDO DE FECHA 21/10/2016</t>
  </si>
  <si>
    <t>BASICO ZONA 5</t>
  </si>
  <si>
    <t>ZONA 2 %63</t>
  </si>
  <si>
    <t>Categoria</t>
  </si>
  <si>
    <t>Turno</t>
  </si>
  <si>
    <t>Dici. 2014</t>
  </si>
  <si>
    <t>Dici. 2015 22 %</t>
  </si>
  <si>
    <t>Enero 2016 5,8 %</t>
  </si>
  <si>
    <t>Julio 2016 18 %</t>
  </si>
  <si>
    <t>ingresante</t>
  </si>
  <si>
    <t>Y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</si>
  <si>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</si>
  <si>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</si>
  <si>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</si>
  <si>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</si>
  <si>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</si>
  <si>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</si>
  <si>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</si>
  <si>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</si>
  <si>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</si>
  <si>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</si>
  <si>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VIANDA Art. 34 y 72</t>
  </si>
  <si>
    <t>Desayuno y Merienda Art. 34 y 72</t>
  </si>
  <si>
    <t>Horas de Viaje Art. 52</t>
  </si>
  <si>
    <t>Bono Paz Social Art. 33</t>
  </si>
  <si>
    <t>Adicional Torre Art. 64</t>
  </si>
  <si>
    <t>Adicional Yacimiento Produccion Art. 54</t>
  </si>
  <si>
    <t>Adicional Torre Serv. Especiales Art. 69</t>
  </si>
  <si>
    <t>Adicional Disponibilidad Art. 54 Inc. B</t>
  </si>
  <si>
    <t>Adicional Altura Equipos Torre Art. 64</t>
  </si>
  <si>
    <t>Adicional Chofer Transporte de Personal a Equipor de Torre Art. 65</t>
  </si>
  <si>
    <t>Adicional Guardia Pasiva Art. 51</t>
  </si>
  <si>
    <t>Antigüedad Art. 15</t>
  </si>
  <si>
    <t>Sup. Adicional Asistencia y Puntualidad Art. 20</t>
  </si>
  <si>
    <t>Asignacion Vianda Complementaria Art. 24</t>
  </si>
  <si>
    <t xml:space="preserve">ZONA 3 %42 </t>
  </si>
  <si>
    <t>Nov. 2016 5 %</t>
  </si>
  <si>
    <t>Enero 2017 7 %</t>
  </si>
  <si>
    <t>A PARTIR DEL</t>
  </si>
  <si>
    <t>CATEG.</t>
  </si>
  <si>
    <t>DESCRIPCION   DE TAREAS</t>
  </si>
  <si>
    <t>BASICO Sep-2016</t>
  </si>
  <si>
    <t>Maestranza</t>
  </si>
  <si>
    <t>Portero Balancero</t>
  </si>
  <si>
    <t>Opertador Carga y Descarga, Auxiliar de Campo</t>
  </si>
  <si>
    <t>22,162,80</t>
  </si>
  <si>
    <t>Operador de Servicios</t>
  </si>
  <si>
    <t>V</t>
  </si>
  <si>
    <t>Oficial de Mantenimiento</t>
  </si>
  <si>
    <t>24,191,40</t>
  </si>
  <si>
    <t>Operador de Laboratorio</t>
  </si>
  <si>
    <t>Operador de Campo</t>
  </si>
  <si>
    <t>VIII</t>
  </si>
  <si>
    <t>Panelista</t>
  </si>
  <si>
    <t>ADICIONALES:</t>
  </si>
  <si>
    <t>ANTIGÜEDAD: 1% Basico q revisat el trabajador</t>
  </si>
  <si>
    <t>TURNO "A": 30% del Basico + Antigüedad</t>
  </si>
  <si>
    <t>TURNO "B": 15% del Basico + Antigüedad</t>
  </si>
  <si>
    <t>GUARDIA: 15% del Basico + Antigüedad</t>
  </si>
  <si>
    <t>PRESENTISMO: 5% Basico, Antigüedad,  Turno y/o Guardia</t>
  </si>
  <si>
    <t>ACUERDO SALARIAL BIOBAHIA BIOBIN 2016</t>
  </si>
  <si>
    <t>2016 36%</t>
  </si>
  <si>
    <t>Basicos     2015 30%</t>
  </si>
  <si>
    <t>Basicos Marzo 2016 15%</t>
  </si>
  <si>
    <t>Basicos  Abril 2016 5%</t>
  </si>
  <si>
    <t>Auxiliar Campo</t>
  </si>
  <si>
    <t>Portero-Balancero</t>
  </si>
  <si>
    <t>----------------------------------</t>
  </si>
  <si>
    <t>Operador de S. Señor</t>
  </si>
  <si>
    <t>Of. de Mantenimiento</t>
  </si>
  <si>
    <t>Operador Jefe de Planta</t>
  </si>
  <si>
    <t xml:space="preserve">TURNO </t>
  </si>
  <si>
    <t>GUARDIAS</t>
  </si>
  <si>
    <t>1% D/Categ. Q. Revista Mas Adicionales</t>
  </si>
  <si>
    <t>TAREAS COMPARTIDAS</t>
  </si>
  <si>
    <t>5% D/Categ. Q. Revista Mas Adicionales</t>
  </si>
  <si>
    <t>ACUERDO SALARIAL ARIPAR 2016</t>
  </si>
  <si>
    <t>Basicos Sep. 2016  16 %</t>
  </si>
  <si>
    <t>FUNCION</t>
  </si>
  <si>
    <t>AGO-14   14%</t>
  </si>
  <si>
    <t>Nov-14   16%</t>
  </si>
  <si>
    <t>ayudante</t>
  </si>
  <si>
    <t>sondeador/ensayador/medio of</t>
  </si>
  <si>
    <t>medio ambiente/oficial</t>
  </si>
  <si>
    <t>aumento2,5</t>
  </si>
  <si>
    <t>basico</t>
  </si>
  <si>
    <t>maquinista/oficial senior</t>
  </si>
  <si>
    <t xml:space="preserve">                                                     </t>
  </si>
  <si>
    <t>of. Especializado</t>
  </si>
  <si>
    <t>op. de campo</t>
  </si>
  <si>
    <t>operador</t>
  </si>
  <si>
    <t>Sup. Semi-Senior</t>
  </si>
  <si>
    <t>Sup. Senior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</si>
</sst>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&quot;$&quot;\ \-#,##0"/>
    <numFmt numFmtId="43" formatCode="_ * #,##0.00_ ;_ * \-#,##0.00_ ;_ * &quot;-&quot;??_ ;_ @_ "/>
    <numFmt numFmtId="164" formatCode="[$$-2C0A]\ #,##0"/>
    <numFmt numFmtId="165" formatCode="[$$-2C0A]\ #,##0.00"/>
    <numFmt numFmtId="169" formatCode="0.000000"/>
    <numFmt numFmtId="171" formatCode="0.0000"/>
    <numFmt numFmtId="172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Arial"/>
      <family val="2"/>
    </font>
    <font>
      <sz val="14"/>
      <color rgb="FF000000"/>
      <name val="Calibri"/>
      <family val="2"/>
    </font>
    <font>
      <b/>
      <sz val="20"/>
      <color theme="1"/>
      <name val="Times New Roman"/>
      <family val="1"/>
    </font>
    <font>
      <sz val="20"/>
      <color rgb="FF000000"/>
      <name val="Calibri"/>
      <family val="2"/>
    </font>
    <font>
      <b/>
      <u/>
      <sz val="16"/>
      <color theme="1"/>
      <name val="Arial"/>
      <family val="2"/>
    </font>
    <font>
      <b/>
      <sz val="14"/>
      <color rgb="FF000000"/>
      <name val="Calibri"/>
      <family val="2"/>
    </font>
    <font>
      <b/>
      <sz val="14"/>
      <color rgb="FF008000"/>
      <name val="Arial"/>
      <family val="2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42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63">
    <xf numFmtId="0" fontId="0" fillId="0" borderId="0" xfId="0"/>
    <xf numFmtId="0" fontId="4" fillId="0" borderId="0" xfId="2" applyFont="1"/>
    <xf numFmtId="0" fontId="3" fillId="0" borderId="0" xfId="2"/>
    <xf numFmtId="0" fontId="5" fillId="2" borderId="1" xfId="2" applyFont="1" applyFill="1" applyBorder="1"/>
    <xf numFmtId="0" fontId="5" fillId="2" borderId="2" xfId="2" applyFont="1" applyFill="1" applyBorder="1"/>
    <xf numFmtId="0" fontId="5" fillId="3" borderId="3" xfId="2" applyFont="1" applyFill="1" applyBorder="1"/>
    <xf numFmtId="0" fontId="5" fillId="0" borderId="0" xfId="2" applyFont="1"/>
    <xf numFmtId="0" fontId="5" fillId="0" borderId="0" xfId="2" applyFont="1" applyFill="1" applyBorder="1"/>
    <xf numFmtId="0" fontId="5" fillId="2" borderId="4" xfId="2" applyFont="1" applyFill="1" applyBorder="1"/>
    <xf numFmtId="0" fontId="5" fillId="2" borderId="0" xfId="2" applyFont="1" applyFill="1" applyBorder="1"/>
    <xf numFmtId="0" fontId="5" fillId="3" borderId="5" xfId="2" applyFont="1" applyFill="1" applyBorder="1" applyAlignment="1">
      <alignment horizontal="center"/>
    </xf>
    <xf numFmtId="0" fontId="5" fillId="4" borderId="6" xfId="2" applyFont="1" applyFill="1" applyBorder="1"/>
    <xf numFmtId="0" fontId="5" fillId="4" borderId="7" xfId="2" applyFont="1" applyFill="1" applyBorder="1"/>
    <xf numFmtId="0" fontId="5" fillId="5" borderId="6" xfId="2" applyFont="1" applyFill="1" applyBorder="1" applyAlignment="1">
      <alignment horizontal="left"/>
    </xf>
    <xf numFmtId="0" fontId="5" fillId="5" borderId="7" xfId="2" applyFont="1" applyFill="1" applyBorder="1" applyAlignment="1">
      <alignment horizontal="left"/>
    </xf>
    <xf numFmtId="14" fontId="5" fillId="2" borderId="8" xfId="2" applyNumberFormat="1" applyFont="1" applyFill="1" applyBorder="1"/>
    <xf numFmtId="0" fontId="5" fillId="2" borderId="9" xfId="2" applyFont="1" applyFill="1" applyBorder="1"/>
    <xf numFmtId="0" fontId="5" fillId="3" borderId="10" xfId="2" applyFont="1" applyFill="1" applyBorder="1"/>
    <xf numFmtId="17" fontId="5" fillId="4" borderId="11" xfId="2" applyNumberFormat="1" applyFont="1" applyFill="1" applyBorder="1"/>
    <xf numFmtId="0" fontId="5" fillId="4" borderId="12" xfId="2" applyFont="1" applyFill="1" applyBorder="1"/>
    <xf numFmtId="0" fontId="5" fillId="4" borderId="11" xfId="2" applyFont="1" applyFill="1" applyBorder="1"/>
    <xf numFmtId="0" fontId="5" fillId="4" borderId="11" xfId="2" applyFont="1" applyFill="1" applyBorder="1" applyAlignment="1">
      <alignment horizontal="left"/>
    </xf>
    <xf numFmtId="0" fontId="5" fillId="4" borderId="12" xfId="2" applyFont="1" applyFill="1" applyBorder="1" applyAlignment="1">
      <alignment horizontal="left"/>
    </xf>
    <xf numFmtId="0" fontId="5" fillId="2" borderId="6" xfId="2" applyFont="1" applyFill="1" applyBorder="1"/>
    <xf numFmtId="0" fontId="5" fillId="2" borderId="13" xfId="2" applyFont="1" applyFill="1" applyBorder="1"/>
    <xf numFmtId="0" fontId="5" fillId="6" borderId="14" xfId="2" applyFont="1" applyFill="1" applyBorder="1" applyAlignment="1">
      <alignment horizontal="center"/>
    </xf>
    <xf numFmtId="164" fontId="5" fillId="7" borderId="15" xfId="2" applyNumberFormat="1" applyFont="1" applyFill="1" applyBorder="1"/>
    <xf numFmtId="165" fontId="5" fillId="0" borderId="0" xfId="2" applyNumberFormat="1" applyFont="1" applyFill="1" applyBorder="1"/>
    <xf numFmtId="165" fontId="5" fillId="0" borderId="0" xfId="2" applyNumberFormat="1" applyFont="1"/>
    <xf numFmtId="0" fontId="5" fillId="2" borderId="16" xfId="2" applyFont="1" applyFill="1" applyBorder="1"/>
    <xf numFmtId="0" fontId="5" fillId="2" borderId="17" xfId="2" applyFont="1" applyFill="1" applyBorder="1"/>
    <xf numFmtId="0" fontId="5" fillId="6" borderId="18" xfId="2" applyFont="1" applyFill="1" applyBorder="1" applyAlignment="1">
      <alignment horizontal="center"/>
    </xf>
    <xf numFmtId="164" fontId="5" fillId="7" borderId="19" xfId="2" applyNumberFormat="1" applyFont="1" applyFill="1" applyBorder="1"/>
    <xf numFmtId="0" fontId="5" fillId="2" borderId="20" xfId="2" applyFont="1" applyFill="1" applyBorder="1"/>
    <xf numFmtId="0" fontId="5" fillId="2" borderId="21" xfId="2" applyFont="1" applyFill="1" applyBorder="1"/>
    <xf numFmtId="0" fontId="5" fillId="2" borderId="22" xfId="2" applyFont="1" applyFill="1" applyBorder="1"/>
    <xf numFmtId="0" fontId="5" fillId="2" borderId="23" xfId="2" applyFont="1" applyFill="1" applyBorder="1"/>
    <xf numFmtId="0" fontId="5" fillId="2" borderId="11" xfId="2" applyFont="1" applyFill="1" applyBorder="1"/>
    <xf numFmtId="0" fontId="5" fillId="2" borderId="24" xfId="2" applyFont="1" applyFill="1" applyBorder="1"/>
    <xf numFmtId="0" fontId="5" fillId="6" borderId="25" xfId="2" applyFont="1" applyFill="1" applyBorder="1" applyAlignment="1">
      <alignment horizontal="center"/>
    </xf>
    <xf numFmtId="164" fontId="5" fillId="7" borderId="26" xfId="2" applyNumberFormat="1" applyFont="1" applyFill="1" applyBorder="1"/>
    <xf numFmtId="0" fontId="3" fillId="0" borderId="0" xfId="2" applyBorder="1"/>
    <xf numFmtId="0" fontId="5" fillId="2" borderId="27" xfId="2" applyFont="1" applyFill="1" applyBorder="1"/>
    <xf numFmtId="0" fontId="5" fillId="2" borderId="28" xfId="2" applyFont="1" applyFill="1" applyBorder="1"/>
    <xf numFmtId="165" fontId="5" fillId="7" borderId="29" xfId="2" applyNumberFormat="1" applyFont="1" applyFill="1" applyBorder="1"/>
    <xf numFmtId="165" fontId="5" fillId="0" borderId="0" xfId="2" applyNumberFormat="1" applyFont="1" applyFill="1"/>
    <xf numFmtId="165" fontId="5" fillId="7" borderId="23" xfId="2" applyNumberFormat="1" applyFont="1" applyFill="1" applyBorder="1"/>
    <xf numFmtId="0" fontId="5" fillId="2" borderId="31" xfId="2" applyFont="1" applyFill="1" applyBorder="1"/>
    <xf numFmtId="165" fontId="5" fillId="7" borderId="31" xfId="2" applyNumberFormat="1" applyFont="1" applyFill="1" applyBorder="1"/>
    <xf numFmtId="0" fontId="5" fillId="2" borderId="8" xfId="2" applyFont="1" applyFill="1" applyBorder="1"/>
    <xf numFmtId="165" fontId="5" fillId="7" borderId="17" xfId="2" applyNumberFormat="1" applyFont="1" applyFill="1" applyBorder="1"/>
    <xf numFmtId="0" fontId="2" fillId="8" borderId="29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8" borderId="30" xfId="0" applyFont="1" applyFill="1" applyBorder="1"/>
    <xf numFmtId="0" fontId="2" fillId="9" borderId="32" xfId="0" applyFont="1" applyFill="1" applyBorder="1"/>
    <xf numFmtId="0" fontId="2" fillId="9" borderId="33" xfId="0" applyFont="1" applyFill="1" applyBorder="1"/>
    <xf numFmtId="0" fontId="2" fillId="9" borderId="34" xfId="0" applyFont="1" applyFill="1" applyBorder="1"/>
    <xf numFmtId="6" fontId="2" fillId="8" borderId="29" xfId="0" applyNumberFormat="1" applyFont="1" applyFill="1" applyBorder="1"/>
    <xf numFmtId="14" fontId="2" fillId="0" borderId="0" xfId="0" applyNumberFormat="1" applyFont="1" applyFill="1" applyBorder="1"/>
    <xf numFmtId="6" fontId="2" fillId="0" borderId="0" xfId="0" applyNumberFormat="1" applyFont="1" applyFill="1" applyBorder="1"/>
    <xf numFmtId="14" fontId="2" fillId="8" borderId="35" xfId="0" applyNumberFormat="1" applyFont="1" applyFill="1" applyBorder="1"/>
    <xf numFmtId="0" fontId="5" fillId="2" borderId="32" xfId="2" applyFont="1" applyFill="1" applyBorder="1"/>
    <xf numFmtId="0" fontId="0" fillId="0" borderId="33" xfId="0" applyBorder="1"/>
    <xf numFmtId="0" fontId="0" fillId="0" borderId="34" xfId="0" applyBorder="1"/>
    <xf numFmtId="0" fontId="5" fillId="10" borderId="37" xfId="2" applyFont="1" applyFill="1" applyBorder="1"/>
    <xf numFmtId="0" fontId="5" fillId="10" borderId="38" xfId="2" applyFont="1" applyFill="1" applyBorder="1"/>
    <xf numFmtId="0" fontId="5" fillId="10" borderId="39" xfId="2" applyFont="1" applyFill="1" applyBorder="1"/>
    <xf numFmtId="0" fontId="5" fillId="10" borderId="40" xfId="2" applyFont="1" applyFill="1" applyBorder="1"/>
    <xf numFmtId="0" fontId="5" fillId="10" borderId="1" xfId="2" applyFont="1" applyFill="1" applyBorder="1"/>
    <xf numFmtId="0" fontId="5" fillId="10" borderId="2" xfId="2" applyFont="1" applyFill="1" applyBorder="1"/>
    <xf numFmtId="0" fontId="5" fillId="10" borderId="23" xfId="2" applyFont="1" applyFill="1" applyBorder="1"/>
    <xf numFmtId="0" fontId="5" fillId="10" borderId="27" xfId="2" applyFont="1" applyFill="1" applyBorder="1"/>
    <xf numFmtId="0" fontId="5" fillId="10" borderId="28" xfId="2" applyFont="1" applyFill="1" applyBorder="1"/>
    <xf numFmtId="0" fontId="5" fillId="10" borderId="31" xfId="2" applyFont="1" applyFill="1" applyBorder="1"/>
    <xf numFmtId="0" fontId="5" fillId="10" borderId="20" xfId="2" applyFont="1" applyFill="1" applyBorder="1"/>
    <xf numFmtId="0" fontId="5" fillId="10" borderId="49" xfId="2" applyFont="1" applyFill="1" applyBorder="1" applyAlignment="1">
      <alignment horizontal="center"/>
    </xf>
    <xf numFmtId="0" fontId="5" fillId="0" borderId="50" xfId="2" applyFont="1" applyBorder="1"/>
    <xf numFmtId="2" fontId="5" fillId="0" borderId="51" xfId="2" applyNumberFormat="1" applyFont="1" applyBorder="1"/>
    <xf numFmtId="2" fontId="5" fillId="0" borderId="52" xfId="2" applyNumberFormat="1" applyFont="1" applyBorder="1"/>
    <xf numFmtId="2" fontId="5" fillId="0" borderId="43" xfId="2" applyNumberFormat="1" applyFont="1" applyBorder="1"/>
    <xf numFmtId="2" fontId="5" fillId="0" borderId="44" xfId="2" applyNumberFormat="1" applyFont="1" applyBorder="1"/>
    <xf numFmtId="2" fontId="5" fillId="0" borderId="45" xfId="2" applyNumberFormat="1" applyFont="1" applyBorder="1"/>
    <xf numFmtId="43" fontId="6" fillId="0" borderId="0" xfId="1" applyNumberFormat="1" applyFont="1"/>
    <xf numFmtId="0" fontId="5" fillId="10" borderId="53" xfId="2" applyFont="1" applyFill="1" applyBorder="1" applyAlignment="1">
      <alignment horizontal="center"/>
    </xf>
    <xf numFmtId="2" fontId="5" fillId="0" borderId="54" xfId="2" applyNumberFormat="1" applyFont="1" applyBorder="1"/>
    <xf numFmtId="0" fontId="5" fillId="0" borderId="54" xfId="2" applyFont="1" applyBorder="1"/>
    <xf numFmtId="0" fontId="5" fillId="10" borderId="55" xfId="2" applyFont="1" applyFill="1" applyBorder="1" applyAlignment="1">
      <alignment horizontal="center"/>
    </xf>
    <xf numFmtId="0" fontId="5" fillId="0" borderId="56" xfId="2" applyFont="1" applyBorder="1"/>
    <xf numFmtId="2" fontId="5" fillId="0" borderId="57" xfId="2" applyNumberFormat="1" applyFont="1" applyBorder="1"/>
    <xf numFmtId="2" fontId="5" fillId="0" borderId="58" xfId="2" applyNumberFormat="1" applyFont="1" applyBorder="1"/>
    <xf numFmtId="2" fontId="5" fillId="0" borderId="59" xfId="2" applyNumberFormat="1" applyFont="1" applyBorder="1"/>
    <xf numFmtId="0" fontId="5" fillId="0" borderId="64" xfId="2" applyFont="1" applyFill="1" applyBorder="1"/>
    <xf numFmtId="1" fontId="5" fillId="0" borderId="65" xfId="2" applyNumberFormat="1" applyFont="1" applyBorder="1"/>
    <xf numFmtId="1" fontId="2" fillId="0" borderId="66" xfId="0" applyNumberFormat="1" applyFont="1" applyBorder="1"/>
    <xf numFmtId="1" fontId="5" fillId="0" borderId="67" xfId="2" applyNumberFormat="1" applyFont="1" applyBorder="1"/>
    <xf numFmtId="1" fontId="5" fillId="0" borderId="68" xfId="2" applyNumberFormat="1" applyFont="1" applyBorder="1"/>
    <xf numFmtId="0" fontId="5" fillId="0" borderId="69" xfId="2" applyFont="1" applyBorder="1"/>
    <xf numFmtId="0" fontId="5" fillId="0" borderId="70" xfId="2" applyFont="1" applyFill="1" applyBorder="1"/>
    <xf numFmtId="0" fontId="7" fillId="11" borderId="32" xfId="0" applyFont="1" applyFill="1" applyBorder="1"/>
    <xf numFmtId="0" fontId="0" fillId="11" borderId="33" xfId="0" applyFill="1" applyBorder="1"/>
    <xf numFmtId="0" fontId="0" fillId="11" borderId="34" xfId="0" applyFill="1" applyBorder="1"/>
    <xf numFmtId="0" fontId="5" fillId="0" borderId="57" xfId="2" applyFont="1" applyBorder="1"/>
    <xf numFmtId="2" fontId="2" fillId="0" borderId="70" xfId="0" applyNumberFormat="1" applyFont="1" applyBorder="1"/>
    <xf numFmtId="2" fontId="2" fillId="0" borderId="56" xfId="0" applyNumberFormat="1" applyFont="1" applyBorder="1"/>
    <xf numFmtId="2" fontId="2" fillId="0" borderId="76" xfId="0" applyNumberFormat="1" applyFont="1" applyBorder="1"/>
    <xf numFmtId="0" fontId="5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12" borderId="32" xfId="2" applyFont="1" applyFill="1" applyBorder="1"/>
    <xf numFmtId="0" fontId="3" fillId="12" borderId="33" xfId="2" applyFill="1" applyBorder="1"/>
    <xf numFmtId="0" fontId="3" fillId="12" borderId="34" xfId="2" applyFill="1" applyBorder="1"/>
    <xf numFmtId="0" fontId="6" fillId="13" borderId="29" xfId="2" applyFont="1" applyFill="1" applyBorder="1"/>
    <xf numFmtId="6" fontId="6" fillId="13" borderId="34" xfId="2" applyNumberFormat="1" applyFont="1" applyFill="1" applyBorder="1"/>
    <xf numFmtId="14" fontId="6" fillId="13" borderId="32" xfId="2" applyNumberFormat="1" applyFont="1" applyFill="1" applyBorder="1"/>
    <xf numFmtId="14" fontId="6" fillId="13" borderId="33" xfId="2" applyNumberFormat="1" applyFont="1" applyFill="1" applyBorder="1"/>
    <xf numFmtId="0" fontId="6" fillId="0" borderId="0" xfId="2" applyFont="1" applyFill="1" applyBorder="1"/>
    <xf numFmtId="0" fontId="3" fillId="0" borderId="0" xfId="2" applyFill="1" applyBorder="1"/>
    <xf numFmtId="6" fontId="6" fillId="0" borderId="0" xfId="2" applyNumberFormat="1" applyFont="1" applyFill="1" applyBorder="1"/>
    <xf numFmtId="14" fontId="6" fillId="0" borderId="0" xfId="2" applyNumberFormat="1" applyFont="1" applyFill="1" applyBorder="1"/>
    <xf numFmtId="0" fontId="3" fillId="0" borderId="0" xfId="2" applyFill="1"/>
    <xf numFmtId="0" fontId="0" fillId="0" borderId="0" xfId="0" applyFill="1"/>
    <xf numFmtId="0" fontId="5" fillId="2" borderId="33" xfId="2" applyFont="1" applyFill="1" applyBorder="1"/>
    <xf numFmtId="0" fontId="5" fillId="2" borderId="34" xfId="2" applyFont="1" applyFill="1" applyBorder="1"/>
    <xf numFmtId="165" fontId="5" fillId="7" borderId="32" xfId="2" applyNumberFormat="1" applyFont="1" applyFill="1" applyBorder="1"/>
    <xf numFmtId="165" fontId="5" fillId="7" borderId="34" xfId="2" applyNumberFormat="1" applyFont="1" applyFill="1" applyBorder="1"/>
    <xf numFmtId="165" fontId="5" fillId="7" borderId="33" xfId="2" applyNumberFormat="1" applyFont="1" applyFill="1" applyBorder="1"/>
    <xf numFmtId="165" fontId="5" fillId="7" borderId="8" xfId="2" applyNumberFormat="1" applyFont="1" applyFill="1" applyBorder="1"/>
    <xf numFmtId="165" fontId="5" fillId="7" borderId="21" xfId="2" applyNumberFormat="1" applyFont="1" applyFill="1" applyBorder="1"/>
    <xf numFmtId="165" fontId="5" fillId="7" borderId="9" xfId="2" applyNumberFormat="1" applyFont="1" applyFill="1" applyBorder="1"/>
    <xf numFmtId="0" fontId="5" fillId="2" borderId="29" xfId="2" applyFont="1" applyFill="1" applyBorder="1"/>
    <xf numFmtId="0" fontId="8" fillId="0" borderId="0" xfId="2" applyFont="1"/>
    <xf numFmtId="6" fontId="6" fillId="15" borderId="34" xfId="2" applyNumberFormat="1" applyFont="1" applyFill="1" applyBorder="1"/>
    <xf numFmtId="6" fontId="0" fillId="15" borderId="29" xfId="0" applyNumberFormat="1" applyFill="1" applyBorder="1"/>
    <xf numFmtId="0" fontId="10" fillId="0" borderId="0" xfId="0" applyFont="1"/>
    <xf numFmtId="0" fontId="3" fillId="0" borderId="0" xfId="3"/>
    <xf numFmtId="0" fontId="11" fillId="0" borderId="0" xfId="3" applyFont="1"/>
    <xf numFmtId="0" fontId="11" fillId="0" borderId="0" xfId="3" applyFont="1" applyBorder="1"/>
    <xf numFmtId="0" fontId="11" fillId="14" borderId="27" xfId="3" applyFont="1" applyFill="1" applyBorder="1"/>
    <xf numFmtId="0" fontId="11" fillId="14" borderId="28" xfId="3" applyFont="1" applyFill="1" applyBorder="1"/>
    <xf numFmtId="0" fontId="11" fillId="14" borderId="31" xfId="3" applyFont="1" applyFill="1" applyBorder="1"/>
    <xf numFmtId="0" fontId="11" fillId="0" borderId="28" xfId="3" applyFont="1" applyBorder="1"/>
    <xf numFmtId="0" fontId="11" fillId="0" borderId="31" xfId="3" applyFont="1" applyBorder="1"/>
    <xf numFmtId="0" fontId="11" fillId="0" borderId="2" xfId="3" applyFont="1" applyBorder="1"/>
    <xf numFmtId="0" fontId="11" fillId="0" borderId="23" xfId="3" applyFont="1" applyBorder="1"/>
    <xf numFmtId="14" fontId="11" fillId="0" borderId="31" xfId="3" applyNumberFormat="1" applyFont="1" applyBorder="1" applyAlignment="1">
      <alignment horizontal="center"/>
    </xf>
    <xf numFmtId="14" fontId="11" fillId="0" borderId="27" xfId="3" applyNumberFormat="1" applyFont="1" applyBorder="1" applyAlignment="1">
      <alignment horizontal="center"/>
    </xf>
    <xf numFmtId="0" fontId="11" fillId="0" borderId="9" xfId="3" applyFont="1" applyBorder="1"/>
    <xf numFmtId="0" fontId="11" fillId="0" borderId="21" xfId="3" applyFont="1" applyBorder="1"/>
    <xf numFmtId="0" fontId="11" fillId="0" borderId="3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12" fillId="0" borderId="29" xfId="3" applyFont="1" applyBorder="1"/>
    <xf numFmtId="169" fontId="12" fillId="0" borderId="15" xfId="3" applyNumberFormat="1" applyFont="1" applyBorder="1"/>
    <xf numFmtId="169" fontId="12" fillId="0" borderId="78" xfId="3" applyNumberFormat="1" applyFont="1" applyBorder="1"/>
    <xf numFmtId="169" fontId="12" fillId="0" borderId="15" xfId="2" applyNumberFormat="1" applyFont="1" applyBorder="1"/>
    <xf numFmtId="169" fontId="12" fillId="0" borderId="29" xfId="2" applyNumberFormat="1" applyFont="1" applyBorder="1"/>
    <xf numFmtId="0" fontId="12" fillId="0" borderId="29" xfId="2" applyFont="1" applyBorder="1"/>
    <xf numFmtId="169" fontId="12" fillId="0" borderId="29" xfId="3" applyNumberFormat="1" applyFont="1" applyBorder="1"/>
    <xf numFmtId="0" fontId="13" fillId="14" borderId="32" xfId="3" applyFont="1" applyFill="1" applyBorder="1"/>
    <xf numFmtId="0" fontId="14" fillId="14" borderId="33" xfId="2" applyFont="1" applyFill="1" applyBorder="1"/>
    <xf numFmtId="0" fontId="14" fillId="14" borderId="34" xfId="2" applyFont="1" applyFill="1" applyBorder="1"/>
    <xf numFmtId="164" fontId="5" fillId="7" borderId="29" xfId="2" applyNumberFormat="1" applyFont="1" applyFill="1" applyBorder="1"/>
    <xf numFmtId="164" fontId="5" fillId="0" borderId="0" xfId="2" applyNumberFormat="1" applyFont="1"/>
    <xf numFmtId="165" fontId="5" fillId="0" borderId="29" xfId="2" applyNumberFormat="1" applyFont="1" applyFill="1" applyBorder="1"/>
    <xf numFmtId="0" fontId="11" fillId="14" borderId="1" xfId="3" applyFont="1" applyFill="1" applyBorder="1"/>
    <xf numFmtId="0" fontId="11" fillId="14" borderId="2" xfId="3" applyFont="1" applyFill="1" applyBorder="1"/>
    <xf numFmtId="0" fontId="11" fillId="14" borderId="23" xfId="3" applyFont="1" applyFill="1" applyBorder="1"/>
    <xf numFmtId="0" fontId="11" fillId="14" borderId="8" xfId="3" applyFont="1" applyFill="1" applyBorder="1"/>
    <xf numFmtId="0" fontId="11" fillId="14" borderId="9" xfId="3" applyFont="1" applyFill="1" applyBorder="1"/>
    <xf numFmtId="0" fontId="11" fillId="14" borderId="21" xfId="3" applyFont="1" applyFill="1" applyBorder="1"/>
    <xf numFmtId="0" fontId="11" fillId="0" borderId="3" xfId="3" applyFont="1" applyBorder="1"/>
    <xf numFmtId="0" fontId="11" fillId="0" borderId="10" xfId="3" applyFont="1" applyBorder="1"/>
    <xf numFmtId="0" fontId="11" fillId="0" borderId="30" xfId="3" applyFont="1" applyBorder="1"/>
    <xf numFmtId="14" fontId="11" fillId="0" borderId="17" xfId="3" applyNumberFormat="1" applyFont="1" applyBorder="1" applyAlignment="1">
      <alignment horizontal="center"/>
    </xf>
    <xf numFmtId="14" fontId="11" fillId="0" borderId="5" xfId="3" applyNumberFormat="1" applyFont="1" applyBorder="1" applyAlignment="1">
      <alignment horizontal="center"/>
    </xf>
    <xf numFmtId="0" fontId="11" fillId="0" borderId="77" xfId="3" applyFont="1" applyBorder="1"/>
    <xf numFmtId="1" fontId="11" fillId="0" borderId="29" xfId="3" applyNumberFormat="1" applyFont="1" applyBorder="1" applyAlignment="1">
      <alignment horizontal="center" vertical="center"/>
    </xf>
    <xf numFmtId="164" fontId="11" fillId="0" borderId="81" xfId="3" applyNumberFormat="1" applyFont="1" applyBorder="1" applyAlignment="1">
      <alignment horizontal="center" vertical="center"/>
    </xf>
    <xf numFmtId="1" fontId="11" fillId="0" borderId="79" xfId="3" applyNumberFormat="1" applyFont="1" applyBorder="1" applyAlignment="1">
      <alignment horizontal="center" vertical="center"/>
    </xf>
    <xf numFmtId="164" fontId="11" fillId="0" borderId="29" xfId="3" applyNumberFormat="1" applyFont="1" applyBorder="1" applyAlignment="1">
      <alignment horizontal="center" vertical="center"/>
    </xf>
    <xf numFmtId="1" fontId="11" fillId="0" borderId="19" xfId="3" applyNumberFormat="1" applyFont="1" applyBorder="1" applyAlignment="1">
      <alignment horizontal="center" vertical="center"/>
    </xf>
    <xf numFmtId="0" fontId="15" fillId="0" borderId="0" xfId="3" applyFont="1"/>
    <xf numFmtId="1" fontId="11" fillId="0" borderId="26" xfId="3" applyNumberFormat="1" applyFont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11" fillId="14" borderId="27" xfId="3" applyFont="1" applyFill="1" applyBorder="1" applyAlignment="1">
      <alignment horizontal="center"/>
    </xf>
    <xf numFmtId="0" fontId="11" fillId="14" borderId="28" xfId="3" applyFont="1" applyFill="1" applyBorder="1" applyAlignment="1">
      <alignment horizontal="center"/>
    </xf>
    <xf numFmtId="0" fontId="11" fillId="14" borderId="31" xfId="3" applyFont="1" applyFill="1" applyBorder="1" applyAlignment="1">
      <alignment horizontal="center"/>
    </xf>
    <xf numFmtId="0" fontId="16" fillId="0" borderId="8" xfId="3" applyFont="1" applyBorder="1"/>
    <xf numFmtId="0" fontId="16" fillId="0" borderId="9" xfId="3" applyFont="1" applyBorder="1"/>
    <xf numFmtId="0" fontId="16" fillId="0" borderId="21" xfId="3" applyFont="1" applyBorder="1"/>
    <xf numFmtId="14" fontId="16" fillId="0" borderId="5" xfId="3" applyNumberFormat="1" applyFont="1" applyBorder="1" applyAlignment="1">
      <alignment horizontal="center"/>
    </xf>
    <xf numFmtId="0" fontId="16" fillId="0" borderId="81" xfId="3" applyFont="1" applyBorder="1"/>
    <xf numFmtId="165" fontId="17" fillId="0" borderId="29" xfId="3" applyNumberFormat="1" applyFont="1" applyBorder="1"/>
    <xf numFmtId="0" fontId="16" fillId="0" borderId="65" xfId="3" applyFont="1" applyBorder="1"/>
    <xf numFmtId="164" fontId="17" fillId="0" borderId="29" xfId="3" applyNumberFormat="1" applyFont="1" applyBorder="1"/>
    <xf numFmtId="0" fontId="16" fillId="0" borderId="0" xfId="3" applyFont="1" applyBorder="1"/>
    <xf numFmtId="0" fontId="6" fillId="0" borderId="0" xfId="2" applyFont="1" applyBorder="1"/>
    <xf numFmtId="0" fontId="16" fillId="0" borderId="32" xfId="3" applyFont="1" applyBorder="1"/>
    <xf numFmtId="0" fontId="16" fillId="0" borderId="33" xfId="3" applyFont="1" applyBorder="1"/>
    <xf numFmtId="0" fontId="16" fillId="0" borderId="34" xfId="3" applyFont="1" applyBorder="1"/>
    <xf numFmtId="14" fontId="16" fillId="0" borderId="37" xfId="3" applyNumberFormat="1" applyFont="1" applyBorder="1"/>
    <xf numFmtId="14" fontId="16" fillId="0" borderId="29" xfId="3" applyNumberFormat="1" applyFont="1" applyBorder="1"/>
    <xf numFmtId="14" fontId="16" fillId="0" borderId="29" xfId="2" applyNumberFormat="1" applyFont="1" applyBorder="1"/>
    <xf numFmtId="164" fontId="16" fillId="0" borderId="82" xfId="3" applyNumberFormat="1" applyFont="1" applyBorder="1"/>
    <xf numFmtId="164" fontId="16" fillId="0" borderId="35" xfId="3" applyNumberFormat="1" applyFont="1" applyBorder="1"/>
    <xf numFmtId="164" fontId="6" fillId="0" borderId="35" xfId="2" applyNumberFormat="1" applyFont="1" applyBorder="1"/>
    <xf numFmtId="164" fontId="17" fillId="0" borderId="81" xfId="3" applyNumberFormat="1" applyFont="1" applyBorder="1"/>
    <xf numFmtId="164" fontId="18" fillId="15" borderId="34" xfId="0" applyNumberFormat="1" applyFont="1" applyFill="1" applyBorder="1"/>
    <xf numFmtId="14" fontId="2" fillId="15" borderId="29" xfId="0" applyNumberFormat="1" applyFont="1" applyFill="1" applyBorder="1"/>
    <xf numFmtId="165" fontId="5" fillId="16" borderId="29" xfId="2" applyNumberFormat="1" applyFont="1" applyFill="1" applyBorder="1"/>
    <xf numFmtId="164" fontId="5" fillId="16" borderId="15" xfId="2" applyNumberFormat="1" applyFont="1" applyFill="1" applyBorder="1"/>
    <xf numFmtId="164" fontId="5" fillId="16" borderId="29" xfId="2" applyNumberFormat="1" applyFont="1" applyFill="1" applyBorder="1"/>
    <xf numFmtId="0" fontId="11" fillId="0" borderId="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83" xfId="3" applyFont="1" applyBorder="1"/>
    <xf numFmtId="0" fontId="11" fillId="0" borderId="13" xfId="3" applyFont="1" applyBorder="1" applyAlignment="1">
      <alignment horizontal="center"/>
    </xf>
    <xf numFmtId="0" fontId="11" fillId="0" borderId="84" xfId="3" applyFont="1" applyBorder="1" applyAlignment="1">
      <alignment horizontal="center"/>
    </xf>
    <xf numFmtId="0" fontId="11" fillId="0" borderId="85" xfId="3" applyFont="1" applyBorder="1" applyAlignment="1">
      <alignment horizontal="center"/>
    </xf>
    <xf numFmtId="0" fontId="11" fillId="0" borderId="86" xfId="3" applyFont="1" applyBorder="1"/>
    <xf numFmtId="14" fontId="11" fillId="0" borderId="87" xfId="3" applyNumberFormat="1" applyFont="1" applyBorder="1" applyAlignment="1">
      <alignment horizontal="center"/>
    </xf>
    <xf numFmtId="1" fontId="11" fillId="0" borderId="88" xfId="3" applyNumberFormat="1" applyFont="1" applyBorder="1" applyAlignment="1">
      <alignment horizontal="center" vertical="center"/>
    </xf>
    <xf numFmtId="164" fontId="11" fillId="0" borderId="89" xfId="2" applyNumberFormat="1" applyFont="1" applyBorder="1"/>
    <xf numFmtId="1" fontId="11" fillId="0" borderId="53" xfId="3" applyNumberFormat="1" applyFont="1" applyBorder="1" applyAlignment="1">
      <alignment horizontal="center" vertical="center"/>
    </xf>
    <xf numFmtId="1" fontId="11" fillId="0" borderId="55" xfId="3" applyNumberFormat="1" applyFont="1" applyBorder="1" applyAlignment="1">
      <alignment horizontal="center" vertical="center"/>
    </xf>
    <xf numFmtId="164" fontId="11" fillId="0" borderId="80" xfId="3" applyNumberFormat="1" applyFont="1" applyBorder="1" applyAlignment="1">
      <alignment horizontal="center" vertical="center"/>
    </xf>
    <xf numFmtId="164" fontId="11" fillId="0" borderId="90" xfId="2" applyNumberFormat="1" applyFont="1" applyBorder="1"/>
    <xf numFmtId="0" fontId="11" fillId="0" borderId="6" xfId="3" applyFont="1" applyBorder="1"/>
    <xf numFmtId="0" fontId="11" fillId="0" borderId="38" xfId="3" applyFont="1" applyBorder="1"/>
    <xf numFmtId="0" fontId="11" fillId="0" borderId="7" xfId="3" applyFont="1" applyBorder="1"/>
    <xf numFmtId="0" fontId="11" fillId="0" borderId="16" xfId="3" applyFont="1" applyBorder="1"/>
    <xf numFmtId="0" fontId="11" fillId="0" borderId="91" xfId="3" applyFont="1" applyBorder="1"/>
    <xf numFmtId="0" fontId="11" fillId="0" borderId="92" xfId="3" applyFont="1" applyBorder="1"/>
    <xf numFmtId="0" fontId="11" fillId="0" borderId="93" xfId="3" applyFont="1" applyBorder="1"/>
    <xf numFmtId="0" fontId="11" fillId="0" borderId="91" xfId="3" applyFont="1" applyBorder="1" applyAlignment="1">
      <alignment horizontal="center"/>
    </xf>
    <xf numFmtId="14" fontId="11" fillId="0" borderId="91" xfId="3" applyNumberFormat="1" applyFont="1" applyBorder="1" applyAlignment="1">
      <alignment horizontal="center"/>
    </xf>
    <xf numFmtId="0" fontId="16" fillId="0" borderId="6" xfId="3" applyFont="1" applyBorder="1"/>
    <xf numFmtId="0" fontId="16" fillId="0" borderId="38" xfId="3" applyFont="1" applyBorder="1"/>
    <xf numFmtId="0" fontId="16" fillId="0" borderId="13" xfId="3" applyFont="1" applyBorder="1"/>
    <xf numFmtId="0" fontId="16" fillId="0" borderId="84" xfId="3" applyFont="1" applyBorder="1" applyAlignment="1">
      <alignment horizontal="center"/>
    </xf>
    <xf numFmtId="0" fontId="16" fillId="0" borderId="85" xfId="3" applyFont="1" applyBorder="1" applyAlignment="1">
      <alignment horizontal="center"/>
    </xf>
    <xf numFmtId="0" fontId="16" fillId="0" borderId="20" xfId="3" applyFont="1" applyBorder="1"/>
    <xf numFmtId="14" fontId="16" fillId="0" borderId="87" xfId="3" applyNumberFormat="1" applyFont="1" applyBorder="1" applyAlignment="1">
      <alignment horizontal="center"/>
    </xf>
    <xf numFmtId="0" fontId="16" fillId="0" borderId="88" xfId="3" applyFont="1" applyBorder="1"/>
    <xf numFmtId="165" fontId="17" fillId="0" borderId="89" xfId="2" applyNumberFormat="1" applyFont="1" applyBorder="1"/>
    <xf numFmtId="0" fontId="16" fillId="0" borderId="53" xfId="3" applyFont="1" applyBorder="1"/>
    <xf numFmtId="0" fontId="16" fillId="0" borderId="11" xfId="3" applyFont="1" applyBorder="1"/>
    <xf numFmtId="0" fontId="16" fillId="0" borderId="36" xfId="3" applyFont="1" applyBorder="1"/>
    <xf numFmtId="164" fontId="17" fillId="0" borderId="80" xfId="3" applyNumberFormat="1" applyFont="1" applyBorder="1"/>
    <xf numFmtId="165" fontId="17" fillId="0" borderId="90" xfId="2" applyNumberFormat="1" applyFont="1" applyBorder="1"/>
    <xf numFmtId="0" fontId="11" fillId="0" borderId="37" xfId="3" applyFont="1" applyBorder="1"/>
    <xf numFmtId="0" fontId="11" fillId="0" borderId="39" xfId="3" applyFont="1" applyBorder="1"/>
    <xf numFmtId="0" fontId="11" fillId="0" borderId="40" xfId="3" applyFont="1" applyBorder="1"/>
    <xf numFmtId="0" fontId="11" fillId="0" borderId="22" xfId="3" applyFont="1" applyBorder="1"/>
    <xf numFmtId="0" fontId="0" fillId="0" borderId="0" xfId="0" applyBorder="1"/>
    <xf numFmtId="0" fontId="11" fillId="0" borderId="20" xfId="3" applyFont="1" applyBorder="1"/>
    <xf numFmtId="0" fontId="11" fillId="0" borderId="94" xfId="3" applyFont="1" applyBorder="1" applyAlignment="1">
      <alignment horizontal="center"/>
    </xf>
    <xf numFmtId="0" fontId="11" fillId="0" borderId="95" xfId="3" applyFont="1" applyBorder="1"/>
    <xf numFmtId="0" fontId="11" fillId="0" borderId="11" xfId="3" applyFont="1" applyBorder="1"/>
    <xf numFmtId="0" fontId="11" fillId="0" borderId="36" xfId="3" applyFont="1" applyBorder="1"/>
    <xf numFmtId="169" fontId="12" fillId="0" borderId="32" xfId="3" applyNumberFormat="1" applyFont="1" applyBorder="1"/>
    <xf numFmtId="0" fontId="19" fillId="0" borderId="9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" fontId="19" fillId="0" borderId="98" xfId="0" applyNumberFormat="1" applyFont="1" applyBorder="1"/>
    <xf numFmtId="4" fontId="19" fillId="0" borderId="99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2" fontId="19" fillId="0" borderId="97" xfId="0" applyNumberFormat="1" applyFont="1" applyBorder="1"/>
    <xf numFmtId="2" fontId="19" fillId="0" borderId="0" xfId="0" applyNumberFormat="1" applyFont="1"/>
    <xf numFmtId="4" fontId="19" fillId="0" borderId="97" xfId="0" applyNumberFormat="1" applyFont="1" applyFill="1" applyBorder="1"/>
    <xf numFmtId="4" fontId="19" fillId="0" borderId="97" xfId="0" applyNumberFormat="1" applyFont="1" applyBorder="1"/>
    <xf numFmtId="4" fontId="19" fillId="0" borderId="101" xfId="0" applyNumberFormat="1" applyFont="1" applyFill="1" applyBorder="1"/>
    <xf numFmtId="4" fontId="19" fillId="0" borderId="102" xfId="0" applyNumberFormat="1" applyFont="1" applyFill="1" applyBorder="1"/>
    <xf numFmtId="4" fontId="19" fillId="0" borderId="102" xfId="0" applyNumberFormat="1" applyFont="1" applyBorder="1"/>
    <xf numFmtId="2" fontId="19" fillId="0" borderId="102" xfId="0" applyNumberFormat="1" applyFont="1" applyBorder="1"/>
    <xf numFmtId="2" fontId="19" fillId="0" borderId="103" xfId="0" applyNumberFormat="1" applyFont="1" applyBorder="1"/>
    <xf numFmtId="4" fontId="19" fillId="0" borderId="104" xfId="0" applyNumberFormat="1" applyFont="1" applyFill="1" applyBorder="1"/>
    <xf numFmtId="2" fontId="19" fillId="0" borderId="105" xfId="0" applyNumberFormat="1" applyFont="1" applyBorder="1"/>
    <xf numFmtId="4" fontId="19" fillId="0" borderId="106" xfId="0" applyNumberFormat="1" applyFont="1" applyFill="1" applyBorder="1"/>
    <xf numFmtId="4" fontId="19" fillId="0" borderId="107" xfId="0" applyNumberFormat="1" applyFont="1" applyFill="1" applyBorder="1"/>
    <xf numFmtId="4" fontId="19" fillId="0" borderId="107" xfId="0" applyNumberFormat="1" applyFont="1" applyBorder="1"/>
    <xf numFmtId="2" fontId="19" fillId="0" borderId="107" xfId="0" applyNumberFormat="1" applyFont="1" applyBorder="1"/>
    <xf numFmtId="2" fontId="19" fillId="0" borderId="108" xfId="0" applyNumberFormat="1" applyFont="1" applyBorder="1"/>
    <xf numFmtId="0" fontId="19" fillId="18" borderId="109" xfId="0" applyFont="1" applyFill="1" applyBorder="1" applyAlignment="1"/>
    <xf numFmtId="0" fontId="19" fillId="18" borderId="110" xfId="0" applyFont="1" applyFill="1" applyBorder="1" applyAlignment="1">
      <alignment horizontal="center"/>
    </xf>
    <xf numFmtId="0" fontId="19" fillId="18" borderId="111" xfId="0" applyFont="1" applyFill="1" applyBorder="1" applyAlignment="1"/>
    <xf numFmtId="0" fontId="19" fillId="18" borderId="112" xfId="0" applyFont="1" applyFill="1" applyBorder="1" applyAlignment="1">
      <alignment horizontal="center"/>
    </xf>
    <xf numFmtId="0" fontId="19" fillId="19" borderId="111" xfId="0" applyFont="1" applyFill="1" applyBorder="1" applyAlignment="1"/>
    <xf numFmtId="0" fontId="19" fillId="19" borderId="112" xfId="0" applyFont="1" applyFill="1" applyBorder="1" applyAlignment="1">
      <alignment horizontal="center"/>
    </xf>
    <xf numFmtId="0" fontId="19" fillId="18" borderId="113" xfId="0" applyFont="1" applyFill="1" applyBorder="1" applyAlignment="1"/>
    <xf numFmtId="0" fontId="19" fillId="18" borderId="114" xfId="0" applyFont="1" applyFill="1" applyBorder="1" applyAlignment="1">
      <alignment horizontal="center"/>
    </xf>
    <xf numFmtId="4" fontId="19" fillId="0" borderId="115" xfId="0" applyNumberFormat="1" applyFont="1" applyBorder="1"/>
    <xf numFmtId="4" fontId="19" fillId="0" borderId="116" xfId="0" applyNumberFormat="1" applyFont="1" applyBorder="1"/>
    <xf numFmtId="0" fontId="19" fillId="17" borderId="29" xfId="0" applyFont="1" applyFill="1" applyBorder="1" applyAlignment="1">
      <alignment horizontal="center" vertical="center"/>
    </xf>
    <xf numFmtId="4" fontId="19" fillId="0" borderId="117" xfId="0" applyNumberFormat="1" applyFont="1" applyBorder="1"/>
    <xf numFmtId="14" fontId="19" fillId="17" borderId="29" xfId="0" applyNumberFormat="1" applyFont="1" applyFill="1" applyBorder="1" applyAlignment="1">
      <alignment horizontal="center" vertical="center" wrapText="1"/>
    </xf>
    <xf numFmtId="0" fontId="19" fillId="17" borderId="29" xfId="0" applyFont="1" applyFill="1" applyBorder="1" applyAlignment="1">
      <alignment horizontal="center" vertical="center" wrapText="1"/>
    </xf>
    <xf numFmtId="2" fontId="19" fillId="0" borderId="118" xfId="0" applyNumberFormat="1" applyFont="1" applyBorder="1"/>
    <xf numFmtId="2" fontId="19" fillId="0" borderId="119" xfId="0" applyNumberFormat="1" applyFont="1" applyBorder="1"/>
    <xf numFmtId="0" fontId="19" fillId="17" borderId="100" xfId="0" applyFont="1" applyFill="1" applyBorder="1" applyAlignment="1">
      <alignment horizontal="center"/>
    </xf>
    <xf numFmtId="0" fontId="19" fillId="17" borderId="120" xfId="0" applyFont="1" applyFill="1" applyBorder="1" applyAlignment="1">
      <alignment horizontal="center"/>
    </xf>
    <xf numFmtId="0" fontId="19" fillId="17" borderId="121" xfId="0" applyFont="1" applyFill="1" applyBorder="1" applyAlignment="1">
      <alignment horizontal="center"/>
    </xf>
    <xf numFmtId="0" fontId="19" fillId="17" borderId="122" xfId="0" applyFont="1" applyFill="1" applyBorder="1" applyAlignment="1">
      <alignment horizontal="center"/>
    </xf>
    <xf numFmtId="0" fontId="19" fillId="17" borderId="123" xfId="0" applyFont="1" applyFill="1" applyBorder="1" applyAlignment="1">
      <alignment horizontal="center"/>
    </xf>
    <xf numFmtId="0" fontId="19" fillId="17" borderId="124" xfId="0" applyFont="1" applyFill="1" applyBorder="1" applyAlignment="1">
      <alignment horizontal="center"/>
    </xf>
    <xf numFmtId="0" fontId="19" fillId="17" borderId="125" xfId="0" applyFont="1" applyFill="1" applyBorder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77" xfId="0" applyFont="1" applyFill="1" applyBorder="1" applyAlignment="1">
      <alignment horizontal="center"/>
    </xf>
    <xf numFmtId="0" fontId="19" fillId="18" borderId="126" xfId="0" applyFont="1" applyFill="1" applyBorder="1" applyAlignment="1">
      <alignment horizontal="center"/>
    </xf>
    <xf numFmtId="0" fontId="19" fillId="18" borderId="127" xfId="0" applyFont="1" applyFill="1" applyBorder="1" applyAlignment="1">
      <alignment horizontal="center"/>
    </xf>
    <xf numFmtId="0" fontId="19" fillId="18" borderId="35" xfId="0" applyFont="1" applyFill="1" applyBorder="1" applyAlignment="1">
      <alignment horizontal="center"/>
    </xf>
    <xf numFmtId="0" fontId="6" fillId="17" borderId="32" xfId="2" applyFont="1" applyFill="1" applyBorder="1"/>
    <xf numFmtId="0" fontId="3" fillId="17" borderId="34" xfId="2" applyFill="1" applyBorder="1"/>
    <xf numFmtId="14" fontId="6" fillId="17" borderId="29" xfId="2" applyNumberFormat="1" applyFont="1" applyFill="1" applyBorder="1"/>
    <xf numFmtId="17" fontId="5" fillId="17" borderId="29" xfId="2" applyNumberFormat="1" applyFont="1" applyFill="1" applyBorder="1"/>
    <xf numFmtId="9" fontId="5" fillId="17" borderId="41" xfId="2" applyNumberFormat="1" applyFont="1" applyFill="1" applyBorder="1"/>
    <xf numFmtId="9" fontId="5" fillId="17" borderId="42" xfId="2" applyNumberFormat="1" applyFont="1" applyFill="1" applyBorder="1"/>
    <xf numFmtId="17" fontId="5" fillId="17" borderId="43" xfId="2" applyNumberFormat="1" applyFont="1" applyFill="1" applyBorder="1"/>
    <xf numFmtId="9" fontId="5" fillId="17" borderId="44" xfId="2" applyNumberFormat="1" applyFont="1" applyFill="1" applyBorder="1"/>
    <xf numFmtId="9" fontId="5" fillId="17" borderId="45" xfId="2" applyNumberFormat="1" applyFont="1" applyFill="1" applyBorder="1"/>
    <xf numFmtId="17" fontId="5" fillId="17" borderId="46" xfId="2" applyNumberFormat="1" applyFont="1" applyFill="1" applyBorder="1"/>
    <xf numFmtId="9" fontId="5" fillId="17" borderId="47" xfId="2" applyNumberFormat="1" applyFont="1" applyFill="1" applyBorder="1"/>
    <xf numFmtId="9" fontId="5" fillId="17" borderId="48" xfId="2" applyNumberFormat="1" applyFont="1" applyFill="1" applyBorder="1"/>
    <xf numFmtId="17" fontId="5" fillId="17" borderId="60" xfId="2" applyNumberFormat="1" applyFont="1" applyFill="1" applyBorder="1"/>
    <xf numFmtId="9" fontId="5" fillId="17" borderId="61" xfId="2" applyNumberFormat="1" applyFont="1" applyFill="1" applyBorder="1"/>
    <xf numFmtId="9" fontId="5" fillId="17" borderId="62" xfId="2" applyNumberFormat="1" applyFont="1" applyFill="1" applyBorder="1"/>
    <xf numFmtId="17" fontId="5" fillId="17" borderId="63" xfId="2" applyNumberFormat="1" applyFont="1" applyFill="1" applyBorder="1"/>
    <xf numFmtId="17" fontId="5" fillId="17" borderId="71" xfId="2" applyNumberFormat="1" applyFont="1" applyFill="1" applyBorder="1"/>
    <xf numFmtId="9" fontId="5" fillId="17" borderId="72" xfId="2" applyNumberFormat="1" applyFont="1" applyFill="1" applyBorder="1"/>
    <xf numFmtId="9" fontId="5" fillId="17" borderId="73" xfId="2" applyNumberFormat="1" applyFont="1" applyFill="1" applyBorder="1"/>
    <xf numFmtId="17" fontId="2" fillId="17" borderId="74" xfId="0" applyNumberFormat="1" applyFont="1" applyFill="1" applyBorder="1"/>
    <xf numFmtId="9" fontId="2" fillId="17" borderId="50" xfId="0" applyNumberFormat="1" applyFont="1" applyFill="1" applyBorder="1"/>
    <xf numFmtId="9" fontId="2" fillId="17" borderId="75" xfId="0" applyNumberFormat="1" applyFont="1" applyFill="1" applyBorder="1"/>
    <xf numFmtId="0" fontId="5" fillId="0" borderId="32" xfId="2" applyFont="1" applyFill="1" applyBorder="1"/>
    <xf numFmtId="0" fontId="5" fillId="20" borderId="32" xfId="2" applyFont="1" applyFill="1" applyBorder="1"/>
    <xf numFmtId="0" fontId="0" fillId="20" borderId="33" xfId="0" applyFill="1" applyBorder="1"/>
    <xf numFmtId="0" fontId="0" fillId="20" borderId="34" xfId="0" applyFill="1" applyBorder="1"/>
    <xf numFmtId="0" fontId="5" fillId="20" borderId="11" xfId="2" applyFont="1" applyFill="1" applyBorder="1"/>
    <xf numFmtId="0" fontId="0" fillId="20" borderId="36" xfId="0" applyFill="1" applyBorder="1"/>
    <xf numFmtId="0" fontId="20" fillId="0" borderId="0" xfId="0" applyFont="1"/>
    <xf numFmtId="0" fontId="23" fillId="0" borderId="133" xfId="0" applyFont="1" applyFill="1" applyBorder="1"/>
    <xf numFmtId="0" fontId="24" fillId="0" borderId="134" xfId="0" applyFont="1" applyFill="1" applyBorder="1" applyAlignment="1">
      <alignment vertical="center"/>
    </xf>
    <xf numFmtId="0" fontId="27" fillId="20" borderId="128" xfId="0" applyFont="1" applyFill="1" applyBorder="1" applyAlignment="1">
      <alignment horizontal="center" vertical="center" wrapText="1"/>
    </xf>
    <xf numFmtId="0" fontId="27" fillId="20" borderId="129" xfId="0" applyFont="1" applyFill="1" applyBorder="1" applyAlignment="1">
      <alignment horizontal="center" vertical="center" wrapText="1"/>
    </xf>
    <xf numFmtId="0" fontId="27" fillId="20" borderId="130" xfId="0" applyFont="1" applyFill="1" applyBorder="1" applyAlignment="1">
      <alignment horizontal="center" vertical="center"/>
    </xf>
    <xf numFmtId="0" fontId="22" fillId="22" borderId="131" xfId="0" applyFont="1" applyFill="1" applyBorder="1" applyAlignment="1">
      <alignment vertical="center"/>
    </xf>
    <xf numFmtId="4" fontId="22" fillId="0" borderId="132" xfId="0" applyNumberFormat="1" applyFont="1" applyBorder="1" applyAlignment="1">
      <alignment horizontal="right" vertical="center"/>
    </xf>
    <xf numFmtId="0" fontId="22" fillId="22" borderId="131" xfId="0" applyFont="1" applyFill="1" applyBorder="1" applyAlignment="1">
      <alignment vertical="center" wrapText="1"/>
    </xf>
    <xf numFmtId="0" fontId="22" fillId="0" borderId="132" xfId="0" applyFont="1" applyBorder="1" applyAlignment="1">
      <alignment horizontal="right" vertical="center"/>
    </xf>
    <xf numFmtId="0" fontId="28" fillId="22" borderId="131" xfId="0" applyFont="1" applyFill="1" applyBorder="1" applyAlignment="1">
      <alignment vertical="center"/>
    </xf>
    <xf numFmtId="0" fontId="2" fillId="0" borderId="0" xfId="0" applyFont="1"/>
    <xf numFmtId="0" fontId="23" fillId="21" borderId="32" xfId="0" applyFont="1" applyFill="1" applyBorder="1"/>
    <xf numFmtId="0" fontId="24" fillId="21" borderId="34" xfId="0" applyFont="1" applyFill="1" applyBorder="1" applyAlignment="1">
      <alignment vertical="center"/>
    </xf>
    <xf numFmtId="0" fontId="29" fillId="22" borderId="32" xfId="0" applyFont="1" applyFill="1" applyBorder="1"/>
    <xf numFmtId="0" fontId="0" fillId="22" borderId="33" xfId="0" applyFill="1" applyBorder="1"/>
    <xf numFmtId="0" fontId="0" fillId="22" borderId="34" xfId="0" applyFill="1" applyBorder="1"/>
    <xf numFmtId="0" fontId="29" fillId="0" borderId="0" xfId="0" applyFont="1" applyFill="1" applyBorder="1"/>
    <xf numFmtId="0" fontId="30" fillId="0" borderId="136" xfId="0" applyFont="1" applyBorder="1" applyAlignment="1">
      <alignment vertical="center"/>
    </xf>
    <xf numFmtId="0" fontId="31" fillId="0" borderId="0" xfId="0" applyFont="1"/>
    <xf numFmtId="0" fontId="30" fillId="24" borderId="135" xfId="0" applyFont="1" applyFill="1" applyBorder="1" applyAlignment="1">
      <alignment vertical="center"/>
    </xf>
    <xf numFmtId="0" fontId="30" fillId="24" borderId="139" xfId="0" applyFont="1" applyFill="1" applyBorder="1" applyAlignment="1">
      <alignment horizontal="center" vertical="center"/>
    </xf>
    <xf numFmtId="0" fontId="33" fillId="0" borderId="0" xfId="0" applyFont="1"/>
    <xf numFmtId="0" fontId="35" fillId="0" borderId="0" xfId="0" applyFont="1"/>
    <xf numFmtId="0" fontId="32" fillId="23" borderId="137" xfId="0" applyFont="1" applyFill="1" applyBorder="1" applyAlignment="1">
      <alignment horizontal="center" vertical="center" wrapText="1"/>
    </xf>
    <xf numFmtId="0" fontId="32" fillId="21" borderId="137" xfId="0" applyFont="1" applyFill="1" applyBorder="1" applyAlignment="1">
      <alignment horizontal="center" vertical="center" wrapText="1"/>
    </xf>
    <xf numFmtId="4" fontId="32" fillId="23" borderId="30" xfId="0" applyNumberFormat="1" applyFont="1" applyFill="1" applyBorder="1" applyAlignment="1">
      <alignment horizontal="right" vertical="center"/>
    </xf>
    <xf numFmtId="4" fontId="32" fillId="21" borderId="30" xfId="0" applyNumberFormat="1" applyFont="1" applyFill="1" applyBorder="1" applyAlignment="1">
      <alignment horizontal="right" vertical="center"/>
    </xf>
    <xf numFmtId="4" fontId="32" fillId="21" borderId="7" xfId="0" applyNumberFormat="1" applyFont="1" applyFill="1" applyBorder="1" applyAlignment="1">
      <alignment horizontal="right" vertical="center"/>
    </xf>
    <xf numFmtId="0" fontId="32" fillId="23" borderId="77" xfId="0" applyFont="1" applyFill="1" applyBorder="1" applyAlignment="1">
      <alignment vertical="center"/>
    </xf>
    <xf numFmtId="0" fontId="32" fillId="21" borderId="77" xfId="0" applyFont="1" applyFill="1" applyBorder="1" applyAlignment="1">
      <alignment vertical="center"/>
    </xf>
    <xf numFmtId="0" fontId="32" fillId="21" borderId="91" xfId="0" applyFont="1" applyFill="1" applyBorder="1" applyAlignment="1">
      <alignment vertical="center"/>
    </xf>
    <xf numFmtId="4" fontId="32" fillId="23" borderId="77" xfId="0" applyNumberFormat="1" applyFont="1" applyFill="1" applyBorder="1" applyAlignment="1">
      <alignment horizontal="right" vertical="center"/>
    </xf>
    <xf numFmtId="4" fontId="32" fillId="21" borderId="77" xfId="0" applyNumberFormat="1" applyFont="1" applyFill="1" applyBorder="1" applyAlignment="1">
      <alignment horizontal="right" vertical="center"/>
    </xf>
    <xf numFmtId="4" fontId="32" fillId="21" borderId="91" xfId="0" applyNumberFormat="1" applyFont="1" applyFill="1" applyBorder="1" applyAlignment="1">
      <alignment horizontal="right" vertical="center"/>
    </xf>
    <xf numFmtId="4" fontId="32" fillId="23" borderId="35" xfId="0" applyNumberFormat="1" applyFont="1" applyFill="1" applyBorder="1" applyAlignment="1">
      <alignment horizontal="right" vertical="center"/>
    </xf>
    <xf numFmtId="4" fontId="32" fillId="21" borderId="35" xfId="0" applyNumberFormat="1" applyFont="1" applyFill="1" applyBorder="1" applyAlignment="1">
      <alignment horizontal="right" vertical="center"/>
    </xf>
    <xf numFmtId="4" fontId="32" fillId="21" borderId="12" xfId="0" applyNumberFormat="1" applyFont="1" applyFill="1" applyBorder="1" applyAlignment="1">
      <alignment horizontal="right" vertical="center"/>
    </xf>
    <xf numFmtId="0" fontId="32" fillId="24" borderId="29" xfId="0" applyFont="1" applyFill="1" applyBorder="1" applyAlignment="1">
      <alignment horizontal="center" vertical="center"/>
    </xf>
    <xf numFmtId="0" fontId="32" fillId="11" borderId="30" xfId="0" applyFont="1" applyFill="1" applyBorder="1" applyAlignment="1">
      <alignment horizontal="center" vertical="center"/>
    </xf>
    <xf numFmtId="0" fontId="32" fillId="11" borderId="29" xfId="0" applyFont="1" applyFill="1" applyBorder="1" applyAlignment="1">
      <alignment horizontal="center" vertical="center"/>
    </xf>
    <xf numFmtId="9" fontId="32" fillId="11" borderId="33" xfId="0" applyNumberFormat="1" applyFont="1" applyFill="1" applyBorder="1" applyAlignment="1">
      <alignment horizontal="center" vertical="center"/>
    </xf>
    <xf numFmtId="0" fontId="34" fillId="11" borderId="33" xfId="0" applyFont="1" applyFill="1" applyBorder="1" applyAlignment="1">
      <alignment vertical="center"/>
    </xf>
    <xf numFmtId="0" fontId="34" fillId="11" borderId="34" xfId="0" applyFont="1" applyFill="1" applyBorder="1" applyAlignment="1">
      <alignment vertical="center"/>
    </xf>
    <xf numFmtId="0" fontId="32" fillId="11" borderId="35" xfId="0" applyFont="1" applyFill="1" applyBorder="1" applyAlignment="1">
      <alignment horizontal="center" vertical="center"/>
    </xf>
    <xf numFmtId="9" fontId="32" fillId="11" borderId="36" xfId="0" applyNumberFormat="1" applyFont="1" applyFill="1" applyBorder="1" applyAlignment="1">
      <alignment horizontal="center" vertical="center"/>
    </xf>
    <xf numFmtId="0" fontId="34" fillId="11" borderId="36" xfId="0" applyFont="1" applyFill="1" applyBorder="1" applyAlignment="1">
      <alignment vertical="center"/>
    </xf>
    <xf numFmtId="0" fontId="34" fillId="11" borderId="12" xfId="0" applyFont="1" applyFill="1" applyBorder="1" applyAlignment="1">
      <alignment vertical="center"/>
    </xf>
    <xf numFmtId="0" fontId="32" fillId="11" borderId="36" xfId="0" applyFont="1" applyFill="1" applyBorder="1" applyAlignment="1">
      <alignment horizontal="center" vertical="center"/>
    </xf>
    <xf numFmtId="0" fontId="32" fillId="11" borderId="35" xfId="0" applyFont="1" applyFill="1" applyBorder="1" applyAlignment="1">
      <alignment vertical="center"/>
    </xf>
    <xf numFmtId="0" fontId="32" fillId="21" borderId="139" xfId="0" applyFont="1" applyFill="1" applyBorder="1" applyAlignment="1">
      <alignment horizontal="center" vertical="center" wrapText="1"/>
    </xf>
    <xf numFmtId="0" fontId="32" fillId="21" borderId="29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vertical="center"/>
    </xf>
    <xf numFmtId="0" fontId="21" fillId="20" borderId="34" xfId="0" applyFont="1" applyFill="1" applyBorder="1" applyAlignment="1">
      <alignment vertical="center"/>
    </xf>
    <xf numFmtId="0" fontId="26" fillId="20" borderId="32" xfId="0" applyFont="1" applyFill="1" applyBorder="1" applyAlignment="1">
      <alignment vertical="center"/>
    </xf>
    <xf numFmtId="0" fontId="26" fillId="20" borderId="34" xfId="0" applyFont="1" applyFill="1" applyBorder="1" applyAlignment="1">
      <alignment vertical="center"/>
    </xf>
    <xf numFmtId="0" fontId="30" fillId="24" borderId="6" xfId="0" applyFont="1" applyFill="1" applyBorder="1" applyAlignment="1">
      <alignment horizontal="center" vertical="center"/>
    </xf>
    <xf numFmtId="0" fontId="30" fillId="24" borderId="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9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2" fillId="11" borderId="33" xfId="0" applyFont="1" applyFill="1" applyBorder="1" applyAlignment="1">
      <alignment vertical="center"/>
    </xf>
    <xf numFmtId="0" fontId="32" fillId="11" borderId="138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5" borderId="29" xfId="0" applyFont="1" applyFill="1" applyBorder="1" applyAlignment="1">
      <alignment horizontal="center" vertical="top"/>
    </xf>
    <xf numFmtId="0" fontId="9" fillId="26" borderId="29" xfId="0" applyFont="1" applyFill="1" applyBorder="1" applyAlignment="1">
      <alignment horizontal="center" vertical="center"/>
    </xf>
    <xf numFmtId="17" fontId="9" fillId="26" borderId="34" xfId="0" applyNumberFormat="1" applyFont="1" applyFill="1" applyBorder="1" applyAlignment="1">
      <alignment horizontal="center" vertical="center" wrapText="1"/>
    </xf>
    <xf numFmtId="17" fontId="9" fillId="26" borderId="140" xfId="0" applyNumberFormat="1" applyFont="1" applyFill="1" applyBorder="1" applyAlignment="1">
      <alignment horizontal="center" vertical="center" wrapText="1"/>
    </xf>
    <xf numFmtId="0" fontId="9" fillId="26" borderId="141" xfId="0" applyFont="1" applyFill="1" applyBorder="1" applyAlignment="1">
      <alignment horizontal="center" vertical="center" wrapText="1"/>
    </xf>
    <xf numFmtId="17" fontId="9" fillId="26" borderId="29" xfId="0" applyNumberFormat="1" applyFont="1" applyFill="1" applyBorder="1" applyAlignment="1">
      <alignment horizontal="center" vertical="center" wrapText="1"/>
    </xf>
    <xf numFmtId="17" fontId="9" fillId="26" borderId="141" xfId="0" applyNumberFormat="1" applyFont="1" applyFill="1" applyBorder="1" applyAlignment="1">
      <alignment horizontal="center" vertical="center" wrapText="1"/>
    </xf>
    <xf numFmtId="0" fontId="9" fillId="26" borderId="29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top"/>
    </xf>
    <xf numFmtId="0" fontId="9" fillId="27" borderId="142" xfId="0" applyFont="1" applyFill="1" applyBorder="1" applyAlignment="1">
      <alignment horizontal="center" vertical="center"/>
    </xf>
    <xf numFmtId="17" fontId="9" fillId="27" borderId="143" xfId="0" applyNumberFormat="1" applyFont="1" applyFill="1" applyBorder="1" applyAlignment="1">
      <alignment horizontal="center" vertical="center"/>
    </xf>
    <xf numFmtId="17" fontId="9" fillId="27" borderId="144" xfId="0" applyNumberFormat="1" applyFont="1" applyFill="1" applyBorder="1" applyAlignment="1">
      <alignment horizontal="center" vertical="center"/>
    </xf>
    <xf numFmtId="0" fontId="9" fillId="27" borderId="144" xfId="0" applyFont="1" applyFill="1" applyBorder="1" applyAlignment="1">
      <alignment horizontal="center" vertical="center"/>
    </xf>
    <xf numFmtId="17" fontId="9" fillId="27" borderId="144" xfId="0" applyNumberFormat="1" applyFont="1" applyFill="1" applyBorder="1" applyAlignment="1">
      <alignment horizontal="center" vertical="center"/>
    </xf>
    <xf numFmtId="0" fontId="9" fillId="27" borderId="144" xfId="0" applyFont="1" applyFill="1" applyBorder="1" applyAlignment="1">
      <alignment horizontal="center" vertical="center"/>
    </xf>
    <xf numFmtId="17" fontId="9" fillId="27" borderId="145" xfId="0" applyNumberFormat="1" applyFont="1" applyFill="1" applyBorder="1" applyAlignment="1">
      <alignment horizontal="center" vertical="center"/>
    </xf>
    <xf numFmtId="0" fontId="9" fillId="27" borderId="77" xfId="0" applyFont="1" applyFill="1" applyBorder="1" applyAlignment="1">
      <alignment horizontal="center" vertical="top"/>
    </xf>
    <xf numFmtId="0" fontId="9" fillId="27" borderId="146" xfId="0" applyFont="1" applyFill="1" applyBorder="1" applyAlignment="1">
      <alignment horizontal="center" vertical="center"/>
    </xf>
    <xf numFmtId="0" fontId="9" fillId="27" borderId="147" xfId="0" applyFont="1" applyFill="1" applyBorder="1" applyAlignment="1">
      <alignment horizontal="center" vertical="center"/>
    </xf>
    <xf numFmtId="0" fontId="9" fillId="27" borderId="97" xfId="0" applyFont="1" applyFill="1" applyBorder="1" applyAlignment="1">
      <alignment horizontal="center" vertical="center"/>
    </xf>
    <xf numFmtId="9" fontId="9" fillId="27" borderId="97" xfId="0" applyNumberFormat="1" applyFont="1" applyFill="1" applyBorder="1" applyAlignment="1">
      <alignment horizontal="center" vertical="center"/>
    </xf>
    <xf numFmtId="0" fontId="9" fillId="27" borderId="97" xfId="0" applyNumberFormat="1" applyFont="1" applyFill="1" applyBorder="1" applyAlignment="1">
      <alignment horizontal="center" vertical="center"/>
    </xf>
    <xf numFmtId="9" fontId="9" fillId="27" borderId="105" xfId="0" applyNumberFormat="1" applyFont="1" applyFill="1" applyBorder="1" applyAlignment="1">
      <alignment horizontal="center" vertical="center"/>
    </xf>
    <xf numFmtId="2" fontId="9" fillId="27" borderId="97" xfId="0" applyNumberFormat="1" applyFont="1" applyFill="1" applyBorder="1" applyAlignment="1">
      <alignment horizontal="center" vertical="center"/>
    </xf>
    <xf numFmtId="171" fontId="9" fillId="27" borderId="97" xfId="0" applyNumberFormat="1" applyFont="1" applyFill="1" applyBorder="1" applyAlignment="1">
      <alignment horizontal="center" vertical="center"/>
    </xf>
    <xf numFmtId="2" fontId="9" fillId="27" borderId="105" xfId="0" applyNumberFormat="1" applyFont="1" applyFill="1" applyBorder="1" applyAlignment="1">
      <alignment horizontal="center" vertical="center"/>
    </xf>
    <xf numFmtId="0" fontId="9" fillId="27" borderId="35" xfId="0" applyFont="1" applyFill="1" applyBorder="1" applyAlignment="1">
      <alignment horizontal="center" vertical="top"/>
    </xf>
    <xf numFmtId="0" fontId="9" fillId="27" borderId="148" xfId="0" applyFont="1" applyFill="1" applyBorder="1" applyAlignment="1">
      <alignment horizontal="center" vertical="center"/>
    </xf>
    <xf numFmtId="17" fontId="9" fillId="27" borderId="149" xfId="0" applyNumberFormat="1" applyFont="1" applyFill="1" applyBorder="1" applyAlignment="1">
      <alignment horizontal="center" vertical="center"/>
    </xf>
    <xf numFmtId="17" fontId="9" fillId="27" borderId="107" xfId="0" applyNumberFormat="1" applyFont="1" applyFill="1" applyBorder="1" applyAlignment="1">
      <alignment horizontal="center" vertical="center"/>
    </xf>
    <xf numFmtId="0" fontId="9" fillId="27" borderId="107" xfId="0" applyFont="1" applyFill="1" applyBorder="1" applyAlignment="1">
      <alignment horizontal="center" vertical="center"/>
    </xf>
    <xf numFmtId="0" fontId="9" fillId="27" borderId="108" xfId="0" applyFont="1" applyFill="1" applyBorder="1" applyAlignment="1">
      <alignment horizontal="center" vertical="center"/>
    </xf>
    <xf numFmtId="0" fontId="9" fillId="27" borderId="143" xfId="0" applyFont="1" applyFill="1" applyBorder="1" applyAlignment="1">
      <alignment horizontal="center" vertical="center"/>
    </xf>
    <xf numFmtId="9" fontId="9" fillId="27" borderId="144" xfId="0" applyNumberFormat="1" applyFont="1" applyFill="1" applyBorder="1" applyAlignment="1">
      <alignment horizontal="center" vertical="center"/>
    </xf>
    <xf numFmtId="0" fontId="9" fillId="27" borderId="144" xfId="0" applyNumberFormat="1" applyFont="1" applyFill="1" applyBorder="1" applyAlignment="1">
      <alignment horizontal="center" vertical="center"/>
    </xf>
    <xf numFmtId="9" fontId="9" fillId="27" borderId="145" xfId="0" applyNumberFormat="1" applyFont="1" applyFill="1" applyBorder="1" applyAlignment="1">
      <alignment horizontal="center" vertical="center"/>
    </xf>
    <xf numFmtId="0" fontId="9" fillId="27" borderId="35" xfId="0" applyFont="1" applyFill="1" applyBorder="1" applyAlignment="1">
      <alignment horizontal="center"/>
    </xf>
    <xf numFmtId="0" fontId="9" fillId="27" borderId="149" xfId="0" applyFont="1" applyFill="1" applyBorder="1" applyAlignment="1">
      <alignment horizontal="center" vertical="center"/>
    </xf>
    <xf numFmtId="0" fontId="9" fillId="27" borderId="145" xfId="0" applyFont="1" applyFill="1" applyBorder="1" applyAlignment="1">
      <alignment horizontal="center" vertical="center"/>
    </xf>
    <xf numFmtId="0" fontId="9" fillId="27" borderId="77" xfId="0" applyFont="1" applyFill="1" applyBorder="1" applyAlignment="1">
      <alignment horizontal="center"/>
    </xf>
    <xf numFmtId="10" fontId="9" fillId="27" borderId="97" xfId="0" applyNumberFormat="1" applyFont="1" applyFill="1" applyBorder="1" applyAlignment="1">
      <alignment horizontal="center" vertical="center"/>
    </xf>
    <xf numFmtId="171" fontId="9" fillId="27" borderId="107" xfId="0" applyNumberFormat="1" applyFont="1" applyFill="1" applyBorder="1" applyAlignment="1">
      <alignment horizontal="center" vertical="center"/>
    </xf>
    <xf numFmtId="171" fontId="9" fillId="27" borderId="144" xfId="0" applyNumberFormat="1" applyFont="1" applyFill="1" applyBorder="1" applyAlignment="1">
      <alignment horizontal="center" vertical="center"/>
    </xf>
    <xf numFmtId="2" fontId="9" fillId="27" borderId="147" xfId="0" applyNumberFormat="1" applyFont="1" applyFill="1" applyBorder="1" applyAlignment="1">
      <alignment horizontal="center" vertical="center"/>
    </xf>
    <xf numFmtId="0" fontId="9" fillId="27" borderId="30" xfId="0" applyFont="1" applyFill="1" applyBorder="1" applyAlignment="1">
      <alignment horizontal="center"/>
    </xf>
    <xf numFmtId="0" fontId="9" fillId="27" borderId="105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/>
    </xf>
    <xf numFmtId="17" fontId="9" fillId="27" borderId="147" xfId="0" applyNumberFormat="1" applyFont="1" applyFill="1" applyBorder="1" applyAlignment="1">
      <alignment horizontal="center" vertical="center"/>
    </xf>
    <xf numFmtId="17" fontId="9" fillId="27" borderId="97" xfId="0" applyNumberFormat="1" applyFont="1" applyFill="1" applyBorder="1" applyAlignment="1">
      <alignment horizontal="center" vertical="center"/>
    </xf>
    <xf numFmtId="0" fontId="9" fillId="27" borderId="97" xfId="0" applyFont="1" applyFill="1" applyBorder="1" applyAlignment="1">
      <alignment horizontal="center" vertical="center"/>
    </xf>
    <xf numFmtId="17" fontId="9" fillId="27" borderId="97" xfId="0" applyNumberFormat="1" applyFont="1" applyFill="1" applyBorder="1" applyAlignment="1">
      <alignment horizontal="center" vertical="center"/>
    </xf>
    <xf numFmtId="172" fontId="9" fillId="27" borderId="97" xfId="0" applyNumberFormat="1" applyFont="1" applyFill="1" applyBorder="1" applyAlignment="1">
      <alignment horizontal="center" vertical="center"/>
    </xf>
    <xf numFmtId="2" fontId="9" fillId="27" borderId="107" xfId="0" applyNumberFormat="1" applyFont="1" applyFill="1" applyBorder="1" applyAlignment="1">
      <alignment horizontal="center" vertical="center"/>
    </xf>
    <xf numFmtId="2" fontId="9" fillId="27" borderId="108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top"/>
    </xf>
    <xf numFmtId="1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4">
    <cellStyle name="Excel Built-in Normal" xfId="2"/>
    <cellStyle name="Excel Built-in Normal 1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H28" sqref="H28"/>
    </sheetView>
  </sheetViews>
  <sheetFormatPr baseColWidth="10" defaultRowHeight="15" x14ac:dyDescent="0.25"/>
  <sheetData>
    <row r="1" spans="1:12" ht="18.75" x14ac:dyDescent="0.3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3"/>
      <c r="B3" s="4"/>
      <c r="C3" s="5"/>
      <c r="D3" s="6"/>
      <c r="E3" s="7"/>
      <c r="F3" s="7"/>
      <c r="G3" s="6"/>
      <c r="H3" s="7"/>
      <c r="I3" s="7"/>
      <c r="J3" s="6"/>
    </row>
    <row r="4" spans="1:12" x14ac:dyDescent="0.25">
      <c r="A4" s="8" t="s">
        <v>0</v>
      </c>
      <c r="B4" s="9"/>
      <c r="C4" s="10" t="s">
        <v>1</v>
      </c>
      <c r="D4" s="6"/>
      <c r="E4" s="11" t="s">
        <v>2</v>
      </c>
      <c r="F4" s="12"/>
      <c r="G4" s="6"/>
      <c r="H4" s="11" t="s">
        <v>3</v>
      </c>
      <c r="I4" s="12"/>
      <c r="J4" s="6"/>
      <c r="K4" s="13" t="s">
        <v>2</v>
      </c>
      <c r="L4" s="14"/>
    </row>
    <row r="5" spans="1:12" ht="15.75" thickBot="1" x14ac:dyDescent="0.3">
      <c r="A5" s="15">
        <v>42461</v>
      </c>
      <c r="B5" s="16"/>
      <c r="C5" s="17"/>
      <c r="D5" s="6"/>
      <c r="E5" s="18" t="s">
        <v>47</v>
      </c>
      <c r="F5" s="19"/>
      <c r="G5" s="6"/>
      <c r="H5" s="20" t="s">
        <v>49</v>
      </c>
      <c r="I5" s="19"/>
      <c r="J5" s="6"/>
      <c r="K5" s="21" t="s">
        <v>50</v>
      </c>
      <c r="L5" s="22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 x14ac:dyDescent="0.3">
      <c r="A7" s="23"/>
      <c r="B7" s="24"/>
      <c r="C7" s="25" t="s">
        <v>4</v>
      </c>
      <c r="D7" s="2"/>
      <c r="E7" s="26">
        <v>11340</v>
      </c>
      <c r="F7" s="27"/>
      <c r="G7" s="28"/>
      <c r="H7" s="26">
        <f>E7*20/100+E7</f>
        <v>13608</v>
      </c>
      <c r="I7" s="27"/>
      <c r="J7" s="28"/>
      <c r="K7" s="209">
        <f>E7*35/100+E7</f>
        <v>15309</v>
      </c>
    </row>
    <row r="8" spans="1:12" ht="15.75" thickBot="1" x14ac:dyDescent="0.3">
      <c r="A8" s="29">
        <v>2</v>
      </c>
      <c r="B8" s="30"/>
      <c r="C8" s="31" t="s">
        <v>5</v>
      </c>
      <c r="D8" s="2"/>
      <c r="E8" s="32">
        <v>15309</v>
      </c>
      <c r="F8" s="27"/>
      <c r="G8" s="28"/>
      <c r="H8" s="26">
        <f t="shared" ref="H8:H18" si="0">E8*20/100+E8</f>
        <v>18370.8</v>
      </c>
      <c r="I8" s="27"/>
      <c r="J8" s="28"/>
      <c r="K8" s="209">
        <f t="shared" ref="K8:K18" si="1">E8*35/100+E8</f>
        <v>20667.150000000001</v>
      </c>
    </row>
    <row r="9" spans="1:12" ht="15.75" thickBot="1" x14ac:dyDescent="0.3">
      <c r="A9" s="33"/>
      <c r="B9" s="34"/>
      <c r="C9" s="31" t="s">
        <v>6</v>
      </c>
      <c r="D9" s="2"/>
      <c r="E9" s="32">
        <v>14062</v>
      </c>
      <c r="F9" s="27"/>
      <c r="G9" s="28"/>
      <c r="H9" s="26">
        <f t="shared" si="0"/>
        <v>16874.400000000001</v>
      </c>
      <c r="I9" s="27"/>
      <c r="J9" s="28"/>
      <c r="K9" s="209">
        <f t="shared" si="1"/>
        <v>18983.7</v>
      </c>
    </row>
    <row r="10" spans="1:12" ht="15.75" thickBot="1" x14ac:dyDescent="0.3">
      <c r="A10" s="35"/>
      <c r="B10" s="36"/>
      <c r="C10" s="31" t="s">
        <v>4</v>
      </c>
      <c r="D10" s="2"/>
      <c r="E10" s="32">
        <v>12132</v>
      </c>
      <c r="F10" s="27"/>
      <c r="G10" s="28"/>
      <c r="H10" s="26">
        <f t="shared" si="0"/>
        <v>14558.4</v>
      </c>
      <c r="I10" s="27"/>
      <c r="J10" s="28"/>
      <c r="K10" s="209">
        <f t="shared" si="1"/>
        <v>16378.2</v>
      </c>
    </row>
    <row r="11" spans="1:12" ht="15.75" thickBot="1" x14ac:dyDescent="0.3">
      <c r="A11" s="29">
        <v>3</v>
      </c>
      <c r="B11" s="30"/>
      <c r="C11" s="31" t="s">
        <v>5</v>
      </c>
      <c r="D11" s="2"/>
      <c r="E11" s="32">
        <v>16378</v>
      </c>
      <c r="F11" s="27"/>
      <c r="G11" s="28"/>
      <c r="H11" s="26">
        <f t="shared" si="0"/>
        <v>19653.599999999999</v>
      </c>
      <c r="I11" s="27"/>
      <c r="J11" s="28"/>
      <c r="K11" s="209">
        <f t="shared" si="1"/>
        <v>22110.3</v>
      </c>
    </row>
    <row r="12" spans="1:12" ht="15.75" thickBot="1" x14ac:dyDescent="0.3">
      <c r="A12" s="33"/>
      <c r="B12" s="34"/>
      <c r="C12" s="31" t="s">
        <v>6</v>
      </c>
      <c r="D12" s="2"/>
      <c r="E12" s="32">
        <v>15043</v>
      </c>
      <c r="F12" s="27"/>
      <c r="G12" s="28"/>
      <c r="H12" s="26">
        <f t="shared" si="0"/>
        <v>18051.599999999999</v>
      </c>
      <c r="I12" s="27"/>
      <c r="J12" s="28"/>
      <c r="K12" s="209">
        <f t="shared" si="1"/>
        <v>20308.05</v>
      </c>
    </row>
    <row r="13" spans="1:12" ht="15.75" thickBot="1" x14ac:dyDescent="0.3">
      <c r="A13" s="35"/>
      <c r="B13" s="36"/>
      <c r="C13" s="31" t="s">
        <v>4</v>
      </c>
      <c r="D13" s="2"/>
      <c r="E13" s="32">
        <v>13041</v>
      </c>
      <c r="F13" s="27"/>
      <c r="G13" s="28"/>
      <c r="H13" s="26">
        <f t="shared" si="0"/>
        <v>15649.2</v>
      </c>
      <c r="I13" s="27"/>
      <c r="J13" s="28"/>
      <c r="K13" s="209">
        <f t="shared" si="1"/>
        <v>17605.349999999999</v>
      </c>
    </row>
    <row r="14" spans="1:12" ht="15.75" thickBot="1" x14ac:dyDescent="0.3">
      <c r="A14" s="29">
        <v>4</v>
      </c>
      <c r="B14" s="30"/>
      <c r="C14" s="31" t="s">
        <v>5</v>
      </c>
      <c r="D14" s="2"/>
      <c r="E14" s="32">
        <v>17605</v>
      </c>
      <c r="F14" s="27"/>
      <c r="G14" s="28"/>
      <c r="H14" s="26">
        <f t="shared" si="0"/>
        <v>21126</v>
      </c>
      <c r="I14" s="27"/>
      <c r="J14" s="28"/>
      <c r="K14" s="209">
        <f t="shared" si="1"/>
        <v>23766.75</v>
      </c>
    </row>
    <row r="15" spans="1:12" ht="15.75" thickBot="1" x14ac:dyDescent="0.3">
      <c r="A15" s="33"/>
      <c r="B15" s="34"/>
      <c r="C15" s="31" t="s">
        <v>6</v>
      </c>
      <c r="D15" s="2"/>
      <c r="E15" s="32">
        <v>16170</v>
      </c>
      <c r="F15" s="27"/>
      <c r="G15" s="28"/>
      <c r="H15" s="26">
        <f t="shared" si="0"/>
        <v>19404</v>
      </c>
      <c r="I15" s="27"/>
      <c r="J15" s="28"/>
      <c r="K15" s="209">
        <f t="shared" si="1"/>
        <v>21829.5</v>
      </c>
    </row>
    <row r="16" spans="1:12" ht="15.75" thickBot="1" x14ac:dyDescent="0.3">
      <c r="A16" s="35"/>
      <c r="B16" s="36"/>
      <c r="C16" s="31" t="s">
        <v>4</v>
      </c>
      <c r="D16" s="2"/>
      <c r="E16" s="32">
        <v>13951</v>
      </c>
      <c r="F16" s="27"/>
      <c r="G16" s="28"/>
      <c r="H16" s="26">
        <f t="shared" si="0"/>
        <v>16741.2</v>
      </c>
      <c r="I16" s="27"/>
      <c r="J16" s="28"/>
      <c r="K16" s="209">
        <f t="shared" si="1"/>
        <v>18833.849999999999</v>
      </c>
    </row>
    <row r="17" spans="1:12" ht="15.75" thickBot="1" x14ac:dyDescent="0.3">
      <c r="A17" s="29">
        <v>5</v>
      </c>
      <c r="B17" s="30"/>
      <c r="C17" s="31" t="s">
        <v>5</v>
      </c>
      <c r="D17" s="2"/>
      <c r="E17" s="32">
        <v>18834</v>
      </c>
      <c r="F17" s="27"/>
      <c r="G17" s="28"/>
      <c r="H17" s="26">
        <f t="shared" si="0"/>
        <v>22600.799999999999</v>
      </c>
      <c r="I17" s="27"/>
      <c r="J17" s="28"/>
      <c r="K17" s="209">
        <f t="shared" si="1"/>
        <v>25425.9</v>
      </c>
    </row>
    <row r="18" spans="1:12" ht="15.75" thickBot="1" x14ac:dyDescent="0.3">
      <c r="A18" s="37"/>
      <c r="B18" s="38"/>
      <c r="C18" s="39" t="s">
        <v>6</v>
      </c>
      <c r="D18" s="2"/>
      <c r="E18" s="40">
        <v>17299</v>
      </c>
      <c r="F18" s="27"/>
      <c r="G18" s="28"/>
      <c r="H18" s="26">
        <f t="shared" si="0"/>
        <v>20758.8</v>
      </c>
      <c r="I18" s="27"/>
      <c r="J18" s="28"/>
      <c r="K18" s="210">
        <f t="shared" si="1"/>
        <v>23353.65</v>
      </c>
    </row>
    <row r="19" spans="1:12" ht="15.75" thickBot="1" x14ac:dyDescent="0.3">
      <c r="A19" s="41"/>
      <c r="B19" s="41"/>
      <c r="C19" s="41"/>
      <c r="D19" s="2"/>
      <c r="E19" s="28"/>
      <c r="F19" s="28"/>
      <c r="G19" s="28"/>
      <c r="H19" s="28"/>
      <c r="I19" s="28"/>
      <c r="J19" s="28"/>
      <c r="K19" s="28"/>
      <c r="L19" s="28"/>
    </row>
    <row r="20" spans="1:12" ht="15.75" thickBot="1" x14ac:dyDescent="0.3">
      <c r="A20" s="42" t="s">
        <v>7</v>
      </c>
      <c r="B20" s="43"/>
      <c r="C20" s="43"/>
      <c r="D20" s="43"/>
      <c r="E20" s="44">
        <v>121.31</v>
      </c>
      <c r="F20" s="27"/>
      <c r="G20" s="28"/>
      <c r="H20" s="44">
        <f>E20*20/100+E20</f>
        <v>145.572</v>
      </c>
      <c r="I20" s="27"/>
      <c r="J20" s="28"/>
      <c r="K20" s="208">
        <f>E20*35/100+E20</f>
        <v>163.76850000000002</v>
      </c>
    </row>
    <row r="21" spans="1:12" ht="15.75" thickBot="1" x14ac:dyDescent="0.3">
      <c r="A21" s="6"/>
      <c r="B21" s="6"/>
      <c r="C21" s="6"/>
      <c r="D21" s="6"/>
      <c r="E21" s="161"/>
      <c r="F21" s="45"/>
      <c r="G21" s="28"/>
      <c r="H21" s="162"/>
      <c r="I21" s="45"/>
      <c r="J21" s="28"/>
      <c r="K21" s="162"/>
    </row>
    <row r="22" spans="1:12" ht="15.75" thickBot="1" x14ac:dyDescent="0.3">
      <c r="A22" s="3" t="s">
        <v>8</v>
      </c>
      <c r="B22" s="4"/>
      <c r="C22" s="4"/>
      <c r="D22" s="36"/>
      <c r="E22" s="46">
        <v>1330.46</v>
      </c>
      <c r="F22" s="27"/>
      <c r="G22" s="28"/>
      <c r="H22" s="160">
        <f t="shared" ref="H22:H24" si="2">E22*20/100+E22</f>
        <v>1596.5520000000001</v>
      </c>
      <c r="I22" s="27"/>
      <c r="J22" s="28"/>
      <c r="K22" s="208">
        <f>E22*35/100+E22</f>
        <v>1796.1210000000001</v>
      </c>
    </row>
    <row r="23" spans="1:12" ht="15.75" thickBot="1" x14ac:dyDescent="0.3">
      <c r="A23" s="42" t="s">
        <v>9</v>
      </c>
      <c r="B23" s="43"/>
      <c r="C23" s="43"/>
      <c r="D23" s="47"/>
      <c r="E23" s="48">
        <v>831.54</v>
      </c>
      <c r="F23" s="27"/>
      <c r="G23" s="28"/>
      <c r="H23" s="160">
        <f t="shared" si="2"/>
        <v>997.84799999999996</v>
      </c>
      <c r="I23" s="27"/>
      <c r="J23" s="28"/>
      <c r="K23" s="208">
        <f t="shared" ref="K23:K24" si="3">E23*35/100+E23</f>
        <v>1122.579</v>
      </c>
    </row>
    <row r="24" spans="1:12" ht="15.75" thickBot="1" x14ac:dyDescent="0.3">
      <c r="A24" s="49" t="s">
        <v>10</v>
      </c>
      <c r="B24" s="16"/>
      <c r="C24" s="16"/>
      <c r="D24" s="34"/>
      <c r="E24" s="50">
        <v>3378.57</v>
      </c>
      <c r="F24" s="27"/>
      <c r="G24" s="28"/>
      <c r="H24" s="160">
        <f t="shared" si="2"/>
        <v>4054.2840000000001</v>
      </c>
      <c r="I24" s="27"/>
      <c r="J24" s="28"/>
      <c r="K24" s="208">
        <f t="shared" si="3"/>
        <v>4561.0695000000005</v>
      </c>
    </row>
    <row r="25" spans="1:12" ht="15.75" thickBot="1" x14ac:dyDescent="0.3">
      <c r="E25" s="51"/>
      <c r="G25" s="52"/>
      <c r="H25" s="53"/>
      <c r="J25" s="54" t="s">
        <v>12</v>
      </c>
      <c r="K25" s="162"/>
    </row>
    <row r="26" spans="1:12" ht="15.75" thickBot="1" x14ac:dyDescent="0.3">
      <c r="A26" s="55" t="s">
        <v>13</v>
      </c>
      <c r="B26" s="56"/>
      <c r="C26" s="56"/>
      <c r="D26" s="57"/>
      <c r="E26" s="58">
        <v>183</v>
      </c>
      <c r="G26" s="59"/>
      <c r="H26" s="60"/>
      <c r="J26" s="61">
        <v>42522</v>
      </c>
      <c r="K26" s="160">
        <f>E26*20/100+E26</f>
        <v>219.6</v>
      </c>
    </row>
    <row r="27" spans="1:12" ht="15.75" thickBot="1" x14ac:dyDescent="0.3">
      <c r="A27" s="334" t="s">
        <v>48</v>
      </c>
      <c r="B27" s="335"/>
      <c r="C27" s="335"/>
      <c r="D27" s="336"/>
      <c r="E27" s="160">
        <v>14262</v>
      </c>
      <c r="J27" s="207">
        <v>42644</v>
      </c>
      <c r="K27" s="206">
        <f>E26*35/100+E26</f>
        <v>247.05</v>
      </c>
    </row>
    <row r="28" spans="1:12" ht="15.75" thickBot="1" x14ac:dyDescent="0.3">
      <c r="A28" s="333"/>
      <c r="B28" s="63"/>
      <c r="C28" s="63"/>
      <c r="D28" s="64"/>
      <c r="E28" s="44"/>
    </row>
    <row r="29" spans="1:12" ht="15.75" thickBot="1" x14ac:dyDescent="0.3">
      <c r="A29" s="337" t="s">
        <v>76</v>
      </c>
      <c r="B29" s="338"/>
      <c r="C29" s="338"/>
      <c r="D29" s="338"/>
      <c r="E29" s="208">
        <v>2000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0" sqref="K10"/>
    </sheetView>
  </sheetViews>
  <sheetFormatPr baseColWidth="10" defaultRowHeight="15" x14ac:dyDescent="0.25"/>
  <sheetData>
    <row r="1" spans="1:15" ht="18.75" x14ac:dyDescent="0.3">
      <c r="A1" s="1" t="s">
        <v>77</v>
      </c>
      <c r="B1" s="2"/>
      <c r="C1" s="2"/>
      <c r="D1" s="2"/>
      <c r="E1" s="2"/>
      <c r="F1" s="2"/>
      <c r="G1" s="2"/>
      <c r="H1" s="2"/>
      <c r="I1" s="2"/>
    </row>
    <row r="2" spans="1:15" ht="15.75" thickBot="1" x14ac:dyDescent="0.3"/>
    <row r="3" spans="1:15" ht="15.75" thickBot="1" x14ac:dyDescent="0.3">
      <c r="A3" s="65"/>
      <c r="B3" s="66" t="s">
        <v>14</v>
      </c>
      <c r="C3" s="67"/>
      <c r="D3" s="68"/>
      <c r="F3" s="6"/>
      <c r="G3" s="69" t="s">
        <v>15</v>
      </c>
      <c r="H3" s="70"/>
      <c r="I3" s="71"/>
      <c r="K3" s="6"/>
      <c r="L3" s="72" t="s">
        <v>16</v>
      </c>
      <c r="M3" s="73"/>
      <c r="N3" s="74"/>
      <c r="O3" s="2"/>
    </row>
    <row r="4" spans="1:15" ht="15.75" thickBot="1" x14ac:dyDescent="0.3">
      <c r="A4" s="75" t="s">
        <v>17</v>
      </c>
      <c r="B4" s="314">
        <v>42461</v>
      </c>
      <c r="C4" s="315">
        <v>0.2</v>
      </c>
      <c r="D4" s="316">
        <v>0.35</v>
      </c>
      <c r="F4" s="6"/>
      <c r="G4" s="317">
        <v>42461</v>
      </c>
      <c r="H4" s="318">
        <v>0.2</v>
      </c>
      <c r="I4" s="319">
        <v>0.35</v>
      </c>
      <c r="K4" s="6"/>
      <c r="L4" s="320">
        <v>42461</v>
      </c>
      <c r="M4" s="321">
        <v>0.2</v>
      </c>
      <c r="N4" s="322">
        <v>0.35</v>
      </c>
      <c r="O4" s="2"/>
    </row>
    <row r="5" spans="1:15" x14ac:dyDescent="0.25">
      <c r="A5" s="76">
        <v>7</v>
      </c>
      <c r="B5" s="77">
        <v>16226.7</v>
      </c>
      <c r="C5" s="78">
        <f>B5*20/100+B5</f>
        <v>19472.04</v>
      </c>
      <c r="D5" s="79">
        <f>B5*35/100+B5</f>
        <v>21906.045000000002</v>
      </c>
      <c r="G5" s="80">
        <f>B5*35/100</f>
        <v>5679.3450000000003</v>
      </c>
      <c r="H5" s="81">
        <f>C5*35/100</f>
        <v>6815.2139999999999</v>
      </c>
      <c r="I5" s="82">
        <f>D5*35/100</f>
        <v>7667.1157500000008</v>
      </c>
      <c r="K5" s="6"/>
      <c r="L5" s="80">
        <f>B5*25/100</f>
        <v>4056.6750000000002</v>
      </c>
      <c r="M5" s="81">
        <f>C5*25/100</f>
        <v>4868.01</v>
      </c>
      <c r="N5" s="82">
        <f>D5*25/100</f>
        <v>5476.5112499999996</v>
      </c>
      <c r="O5" s="83"/>
    </row>
    <row r="6" spans="1:15" x14ac:dyDescent="0.25">
      <c r="A6" s="84">
        <v>8</v>
      </c>
      <c r="B6" s="85">
        <v>17443.71</v>
      </c>
      <c r="C6" s="78">
        <f t="shared" ref="C6:C11" si="0">B6*20/100+B6</f>
        <v>20932.451999999997</v>
      </c>
      <c r="D6" s="79">
        <f t="shared" ref="D6:D11" si="1">B6*35/100+B6</f>
        <v>23549.0085</v>
      </c>
      <c r="G6" s="80">
        <f t="shared" ref="G6:I11" si="2">B6*35/100</f>
        <v>6105.2984999999999</v>
      </c>
      <c r="H6" s="81">
        <f t="shared" si="2"/>
        <v>7326.3581999999997</v>
      </c>
      <c r="I6" s="82">
        <f t="shared" si="2"/>
        <v>8242.1529749999991</v>
      </c>
      <c r="K6" s="6"/>
      <c r="L6" s="80">
        <f t="shared" ref="L6:M11" si="3">B6*25/100</f>
        <v>4360.9274999999998</v>
      </c>
      <c r="M6" s="81">
        <f t="shared" si="3"/>
        <v>5233.1129999999994</v>
      </c>
      <c r="N6" s="82">
        <f t="shared" ref="N6:N11" si="4">D6*25/100</f>
        <v>5887.252125</v>
      </c>
      <c r="O6" s="83"/>
    </row>
    <row r="7" spans="1:15" x14ac:dyDescent="0.25">
      <c r="A7" s="84">
        <v>9</v>
      </c>
      <c r="B7" s="86">
        <v>18751.990000000002</v>
      </c>
      <c r="C7" s="78">
        <f t="shared" si="0"/>
        <v>22502.388000000003</v>
      </c>
      <c r="D7" s="79">
        <f t="shared" si="1"/>
        <v>25315.186500000003</v>
      </c>
      <c r="G7" s="80">
        <f t="shared" si="2"/>
        <v>6563.1965</v>
      </c>
      <c r="H7" s="81">
        <f t="shared" si="2"/>
        <v>7875.8358000000007</v>
      </c>
      <c r="I7" s="82">
        <f t="shared" si="2"/>
        <v>8860.3152750000008</v>
      </c>
      <c r="K7" s="6"/>
      <c r="L7" s="80">
        <f t="shared" si="3"/>
        <v>4687.9975000000004</v>
      </c>
      <c r="M7" s="81">
        <f t="shared" si="3"/>
        <v>5625.5970000000007</v>
      </c>
      <c r="N7" s="82">
        <f t="shared" si="4"/>
        <v>6328.7966250000009</v>
      </c>
      <c r="O7" s="83"/>
    </row>
    <row r="8" spans="1:15" x14ac:dyDescent="0.25">
      <c r="A8" s="84">
        <v>10</v>
      </c>
      <c r="B8" s="86">
        <v>20159.23</v>
      </c>
      <c r="C8" s="78">
        <f t="shared" si="0"/>
        <v>24191.076000000001</v>
      </c>
      <c r="D8" s="79">
        <f t="shared" si="1"/>
        <v>27214.960500000001</v>
      </c>
      <c r="G8" s="80">
        <f t="shared" si="2"/>
        <v>7055.7304999999997</v>
      </c>
      <c r="H8" s="81">
        <f t="shared" si="2"/>
        <v>8466.8765999999996</v>
      </c>
      <c r="I8" s="82">
        <f t="shared" si="2"/>
        <v>9525.236175</v>
      </c>
      <c r="K8" s="6"/>
      <c r="L8" s="80">
        <f t="shared" si="3"/>
        <v>5039.8074999999999</v>
      </c>
      <c r="M8" s="81">
        <f t="shared" si="3"/>
        <v>6047.7690000000002</v>
      </c>
      <c r="N8" s="82">
        <f t="shared" si="4"/>
        <v>6803.7401250000003</v>
      </c>
      <c r="O8" s="83"/>
    </row>
    <row r="9" spans="1:15" x14ac:dyDescent="0.25">
      <c r="A9" s="84">
        <v>11</v>
      </c>
      <c r="B9" s="86">
        <v>21671.05</v>
      </c>
      <c r="C9" s="78">
        <f t="shared" si="0"/>
        <v>26005.26</v>
      </c>
      <c r="D9" s="79">
        <f t="shared" si="1"/>
        <v>29255.9175</v>
      </c>
      <c r="G9" s="80">
        <f t="shared" si="2"/>
        <v>7584.8675000000003</v>
      </c>
      <c r="H9" s="81">
        <f t="shared" si="2"/>
        <v>9101.8410000000003</v>
      </c>
      <c r="I9" s="82">
        <f t="shared" si="2"/>
        <v>10239.571124999999</v>
      </c>
      <c r="K9" s="6"/>
      <c r="L9" s="80">
        <f t="shared" si="3"/>
        <v>5417.7624999999998</v>
      </c>
      <c r="M9" s="81">
        <f t="shared" si="3"/>
        <v>6501.3149999999996</v>
      </c>
      <c r="N9" s="82">
        <f t="shared" si="4"/>
        <v>7313.9793749999999</v>
      </c>
      <c r="O9" s="83"/>
    </row>
    <row r="10" spans="1:15" x14ac:dyDescent="0.25">
      <c r="A10" s="84">
        <v>12</v>
      </c>
      <c r="B10" s="86">
        <v>23296.68</v>
      </c>
      <c r="C10" s="78">
        <f t="shared" si="0"/>
        <v>27956.016</v>
      </c>
      <c r="D10" s="79">
        <f t="shared" si="1"/>
        <v>31450.518</v>
      </c>
      <c r="G10" s="80">
        <f t="shared" si="2"/>
        <v>8153.8380000000006</v>
      </c>
      <c r="H10" s="81">
        <f t="shared" si="2"/>
        <v>9784.605599999999</v>
      </c>
      <c r="I10" s="82">
        <f t="shared" si="2"/>
        <v>11007.681299999998</v>
      </c>
      <c r="K10" s="6"/>
      <c r="L10" s="80">
        <f t="shared" si="3"/>
        <v>5824.17</v>
      </c>
      <c r="M10" s="81">
        <f t="shared" si="3"/>
        <v>6989.0039999999999</v>
      </c>
      <c r="N10" s="82">
        <f t="shared" si="4"/>
        <v>7862.6294999999991</v>
      </c>
      <c r="O10" s="83"/>
    </row>
    <row r="11" spans="1:15" ht="15.75" thickBot="1" x14ac:dyDescent="0.3">
      <c r="A11" s="87">
        <v>13</v>
      </c>
      <c r="B11" s="88">
        <v>25043.919999999998</v>
      </c>
      <c r="C11" s="78">
        <f t="shared" si="0"/>
        <v>30052.703999999998</v>
      </c>
      <c r="D11" s="79">
        <f t="shared" si="1"/>
        <v>33809.292000000001</v>
      </c>
      <c r="G11" s="89">
        <f t="shared" si="2"/>
        <v>8765.3719999999994</v>
      </c>
      <c r="H11" s="90">
        <f t="shared" si="2"/>
        <v>10518.446399999999</v>
      </c>
      <c r="I11" s="91">
        <f t="shared" si="2"/>
        <v>11833.252199999999</v>
      </c>
      <c r="K11" s="6"/>
      <c r="L11" s="89">
        <f t="shared" si="3"/>
        <v>6260.98</v>
      </c>
      <c r="M11" s="90">
        <f t="shared" si="3"/>
        <v>7513.1759999999995</v>
      </c>
      <c r="N11" s="82">
        <f t="shared" si="4"/>
        <v>8452.3230000000003</v>
      </c>
      <c r="O11" s="83"/>
    </row>
    <row r="12" spans="1:15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/>
    </row>
    <row r="13" spans="1:15" ht="15.75" thickBot="1" x14ac:dyDescent="0.3">
      <c r="A13" s="6"/>
      <c r="B13" s="69"/>
      <c r="C13" s="70" t="s">
        <v>18</v>
      </c>
      <c r="D13" s="71"/>
      <c r="F13" s="6"/>
      <c r="G13" s="69"/>
      <c r="H13" s="70" t="s">
        <v>19</v>
      </c>
      <c r="I13" s="71"/>
      <c r="K13" s="6"/>
      <c r="L13" s="6"/>
      <c r="M13" s="6"/>
      <c r="N13" s="6"/>
      <c r="O13" s="2"/>
    </row>
    <row r="14" spans="1:15" x14ac:dyDescent="0.25">
      <c r="A14" s="6"/>
      <c r="B14" s="323">
        <v>42461</v>
      </c>
      <c r="C14" s="324">
        <v>0.2</v>
      </c>
      <c r="D14" s="325">
        <v>0.35</v>
      </c>
      <c r="F14" s="6"/>
      <c r="G14" s="326">
        <v>42461</v>
      </c>
      <c r="H14" s="324">
        <v>0.2</v>
      </c>
      <c r="I14" s="325">
        <v>0.35</v>
      </c>
      <c r="K14" s="6"/>
      <c r="L14" s="6"/>
      <c r="M14" s="6"/>
      <c r="N14" s="6"/>
      <c r="O14" s="2"/>
    </row>
    <row r="15" spans="1:15" x14ac:dyDescent="0.25">
      <c r="A15" s="6"/>
      <c r="B15" s="92">
        <v>2303</v>
      </c>
      <c r="C15" s="93">
        <f>B15*20/100+B15</f>
        <v>2763.6</v>
      </c>
      <c r="D15" s="94">
        <f>B15*35/100+B15</f>
        <v>3109.05</v>
      </c>
      <c r="F15" s="6"/>
      <c r="G15" s="95">
        <v>3837</v>
      </c>
      <c r="H15" s="96">
        <f>G15*20/100+G15</f>
        <v>4604.3999999999996</v>
      </c>
      <c r="I15" s="94">
        <f>G15*35/100+G15</f>
        <v>5179.95</v>
      </c>
      <c r="K15" s="6"/>
      <c r="L15" s="6"/>
      <c r="M15" s="6"/>
      <c r="N15" s="6"/>
      <c r="O15" s="2"/>
    </row>
    <row r="16" spans="1:15" ht="15.75" thickBot="1" x14ac:dyDescent="0.3">
      <c r="A16" s="6"/>
      <c r="B16" s="92">
        <v>3071</v>
      </c>
      <c r="C16" s="93">
        <f t="shared" ref="C16:C17" si="5">B16*20/100+B16</f>
        <v>3685.2</v>
      </c>
      <c r="D16" s="94">
        <f t="shared" ref="D16:D17" si="6">B16*35/100+B16</f>
        <v>4145.8500000000004</v>
      </c>
      <c r="F16" s="6"/>
      <c r="G16" s="97">
        <v>6909</v>
      </c>
      <c r="H16" s="96">
        <f>G16*20/100+G16</f>
        <v>8290.7999999999993</v>
      </c>
      <c r="I16" s="94">
        <f>G16*35/100+G16</f>
        <v>9327.15</v>
      </c>
      <c r="K16" s="6"/>
      <c r="L16" s="6"/>
      <c r="M16" s="6" t="s">
        <v>20</v>
      </c>
      <c r="N16" s="6"/>
      <c r="O16" s="2"/>
    </row>
    <row r="17" spans="1:15" ht="15.75" thickBot="1" x14ac:dyDescent="0.3">
      <c r="A17" s="6"/>
      <c r="B17" s="98">
        <v>5373</v>
      </c>
      <c r="C17" s="93">
        <f t="shared" si="5"/>
        <v>6447.6</v>
      </c>
      <c r="D17" s="94">
        <f t="shared" si="6"/>
        <v>7253.55</v>
      </c>
      <c r="F17" s="6"/>
      <c r="G17" s="6"/>
      <c r="H17" s="6"/>
      <c r="I17" s="6"/>
      <c r="J17" s="6"/>
      <c r="K17" s="6"/>
      <c r="L17" s="6"/>
      <c r="M17" s="6"/>
      <c r="N17" s="6"/>
      <c r="O17" s="2"/>
    </row>
    <row r="18" spans="1:15" ht="15.75" thickBo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"/>
    </row>
    <row r="19" spans="1:15" ht="15.75" thickBot="1" x14ac:dyDescent="0.3">
      <c r="A19" s="6"/>
      <c r="B19" s="72" t="s">
        <v>21</v>
      </c>
      <c r="C19" s="73"/>
      <c r="D19" s="74"/>
      <c r="F19" s="6"/>
      <c r="G19" s="99" t="s">
        <v>22</v>
      </c>
      <c r="H19" s="100"/>
      <c r="I19" s="101"/>
      <c r="K19" s="6"/>
      <c r="L19" s="6"/>
      <c r="M19" s="6"/>
      <c r="N19" s="6"/>
      <c r="O19" s="2"/>
    </row>
    <row r="20" spans="1:15" x14ac:dyDescent="0.25">
      <c r="A20" s="6"/>
      <c r="B20" s="327">
        <v>42461</v>
      </c>
      <c r="C20" s="328">
        <v>0.2</v>
      </c>
      <c r="D20" s="329">
        <v>0.35</v>
      </c>
      <c r="F20" s="6"/>
      <c r="G20" s="330">
        <v>42461</v>
      </c>
      <c r="H20" s="331">
        <v>0.2</v>
      </c>
      <c r="I20" s="332">
        <v>0.35</v>
      </c>
      <c r="K20" s="6"/>
      <c r="L20" s="6"/>
      <c r="M20" s="6"/>
      <c r="N20" s="6"/>
      <c r="O20" s="2"/>
    </row>
    <row r="21" spans="1:15" ht="15.75" thickBot="1" x14ac:dyDescent="0.3">
      <c r="A21" s="6"/>
      <c r="B21" s="102">
        <v>121.31</v>
      </c>
      <c r="C21" s="90">
        <f>B21*20/100+B21</f>
        <v>145.572</v>
      </c>
      <c r="D21" s="91">
        <f>B21*35/100+B21</f>
        <v>163.76850000000002</v>
      </c>
      <c r="F21" s="6"/>
      <c r="G21" s="103">
        <v>33.97</v>
      </c>
      <c r="H21" s="104">
        <f>G21*20/100+G21</f>
        <v>40.763999999999996</v>
      </c>
      <c r="I21" s="105">
        <f>G21*35/100+G21</f>
        <v>45.859499999999997</v>
      </c>
      <c r="K21" s="6"/>
      <c r="L21" s="6"/>
      <c r="M21" s="6"/>
      <c r="N21" s="6"/>
      <c r="O21" s="2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/>
    </row>
    <row r="23" spans="1:15" x14ac:dyDescent="0.2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x14ac:dyDescent="0.2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5.75" thickBot="1" x14ac:dyDescent="0.3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15.75" thickBot="1" x14ac:dyDescent="0.3">
      <c r="A26" s="108" t="s">
        <v>23</v>
      </c>
      <c r="B26" s="109"/>
      <c r="C26" s="109"/>
      <c r="D26" s="110"/>
      <c r="E26" s="110"/>
      <c r="F26" s="111" t="s">
        <v>11</v>
      </c>
      <c r="G26" s="112">
        <v>183</v>
      </c>
      <c r="H26" s="111" t="s">
        <v>24</v>
      </c>
      <c r="I26" s="113">
        <v>42491</v>
      </c>
      <c r="J26" s="114"/>
      <c r="K26" s="112">
        <f>G26*20/100+G26</f>
        <v>219.6</v>
      </c>
      <c r="L26" s="207">
        <v>42644</v>
      </c>
      <c r="M26" s="132">
        <f>G26*35/100+G26</f>
        <v>247.05</v>
      </c>
      <c r="O26" s="2"/>
    </row>
    <row r="27" spans="1:15" x14ac:dyDescent="0.25">
      <c r="A27" s="115"/>
      <c r="B27" s="116"/>
      <c r="C27" s="116"/>
      <c r="D27" s="116"/>
      <c r="E27" s="116"/>
      <c r="F27" s="115"/>
      <c r="G27" s="117"/>
      <c r="H27" s="115"/>
      <c r="I27" s="118"/>
      <c r="J27" s="118"/>
      <c r="K27" s="117"/>
      <c r="L27" s="115"/>
      <c r="M27" s="118"/>
      <c r="N27" s="117"/>
      <c r="O27" s="119"/>
    </row>
    <row r="28" spans="1:15" ht="15.75" thickBot="1" x14ac:dyDescent="0.3">
      <c r="A28" s="115"/>
      <c r="B28" s="116"/>
      <c r="C28" s="116"/>
      <c r="D28" s="116"/>
      <c r="E28" s="116"/>
      <c r="F28" s="120"/>
      <c r="G28" s="118">
        <v>42461</v>
      </c>
      <c r="H28" s="115"/>
      <c r="I28" s="115" t="s">
        <v>25</v>
      </c>
      <c r="J28" s="115"/>
      <c r="K28" s="118">
        <v>42491</v>
      </c>
      <c r="L28" s="115"/>
      <c r="M28" s="115" t="s">
        <v>25</v>
      </c>
      <c r="N28" s="118">
        <v>42644</v>
      </c>
      <c r="O28" s="119"/>
    </row>
    <row r="29" spans="1:15" ht="15.75" thickBot="1" x14ac:dyDescent="0.3">
      <c r="A29" s="62" t="s">
        <v>8</v>
      </c>
      <c r="B29" s="121"/>
      <c r="C29" s="121"/>
      <c r="D29" s="122"/>
      <c r="E29" s="121"/>
      <c r="F29" s="123"/>
      <c r="G29" s="124">
        <v>1330.46</v>
      </c>
      <c r="H29" s="28"/>
      <c r="I29" s="123"/>
      <c r="J29" s="125"/>
      <c r="K29" s="124">
        <f>G29*20/100+G29</f>
        <v>1596.5520000000001</v>
      </c>
      <c r="L29" s="28"/>
      <c r="M29" s="123"/>
      <c r="N29" s="124">
        <f>G29*35/100+G29</f>
        <v>1796.1210000000001</v>
      </c>
      <c r="O29" s="2"/>
    </row>
    <row r="30" spans="1:15" ht="15.75" thickBot="1" x14ac:dyDescent="0.3">
      <c r="A30" s="49" t="s">
        <v>9</v>
      </c>
      <c r="B30" s="16"/>
      <c r="C30" s="16"/>
      <c r="D30" s="34"/>
      <c r="E30" s="9"/>
      <c r="F30" s="126"/>
      <c r="G30" s="127">
        <v>831.54</v>
      </c>
      <c r="H30" s="28"/>
      <c r="I30" s="126"/>
      <c r="J30" s="128"/>
      <c r="K30" s="124">
        <f t="shared" ref="K30:K31" si="7">G30*20/100+G30</f>
        <v>997.84799999999996</v>
      </c>
      <c r="L30" s="28"/>
      <c r="M30" s="126"/>
      <c r="N30" s="124">
        <f t="shared" ref="N30:N31" si="8">G30*35/100+G30</f>
        <v>1122.579</v>
      </c>
      <c r="O30" s="2"/>
    </row>
    <row r="31" spans="1:15" ht="15.75" thickBot="1" x14ac:dyDescent="0.3">
      <c r="A31" s="49" t="s">
        <v>10</v>
      </c>
      <c r="B31" s="16"/>
      <c r="C31" s="16"/>
      <c r="D31" s="16"/>
      <c r="E31" s="129"/>
      <c r="F31" s="128"/>
      <c r="G31" s="127">
        <v>3378.57</v>
      </c>
      <c r="H31" s="28"/>
      <c r="I31" s="126"/>
      <c r="J31" s="128"/>
      <c r="K31" s="124">
        <f t="shared" si="7"/>
        <v>4054.2840000000001</v>
      </c>
      <c r="L31" s="28"/>
      <c r="M31" s="126"/>
      <c r="N31" s="124">
        <f t="shared" si="8"/>
        <v>4561.0695000000005</v>
      </c>
      <c r="O3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B14" sqref="B14"/>
    </sheetView>
  </sheetViews>
  <sheetFormatPr baseColWidth="10" defaultRowHeight="15" x14ac:dyDescent="0.25"/>
  <cols>
    <col min="1" max="1" width="3.7109375" customWidth="1"/>
    <col min="2" max="2" width="15.7109375" bestFit="1" customWidth="1"/>
    <col min="3" max="4" width="10.7109375" bestFit="1" customWidth="1"/>
  </cols>
  <sheetData>
    <row r="1" spans="1:17" ht="15.75" thickBot="1" x14ac:dyDescent="0.3">
      <c r="A1" s="403"/>
      <c r="B1" s="404"/>
      <c r="C1" s="405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7" ht="26.25" thickBot="1" x14ac:dyDescent="0.3">
      <c r="A2" s="403"/>
      <c r="B2" s="406" t="s">
        <v>118</v>
      </c>
      <c r="C2" s="407" t="s">
        <v>157</v>
      </c>
      <c r="D2" s="408">
        <v>41640</v>
      </c>
      <c r="E2" s="409">
        <v>41730</v>
      </c>
      <c r="F2" s="410"/>
      <c r="G2" s="411" t="s">
        <v>158</v>
      </c>
      <c r="H2" s="411" t="s">
        <v>159</v>
      </c>
      <c r="I2" s="409"/>
      <c r="J2" s="412"/>
      <c r="K2" s="411">
        <v>42125</v>
      </c>
      <c r="L2" s="411">
        <v>42309</v>
      </c>
      <c r="M2" s="413"/>
      <c r="N2" s="411">
        <v>42461</v>
      </c>
      <c r="O2" s="411">
        <v>42491</v>
      </c>
      <c r="P2" s="411">
        <v>42644</v>
      </c>
      <c r="Q2" s="404"/>
    </row>
    <row r="3" spans="1:17" x14ac:dyDescent="0.25">
      <c r="A3" s="403"/>
      <c r="B3" s="414"/>
      <c r="C3" s="415"/>
      <c r="D3" s="416">
        <v>41640</v>
      </c>
      <c r="E3" s="417">
        <v>41730</v>
      </c>
      <c r="F3" s="418"/>
      <c r="G3" s="419">
        <v>41852</v>
      </c>
      <c r="H3" s="419">
        <v>41944</v>
      </c>
      <c r="I3" s="417"/>
      <c r="J3" s="417"/>
      <c r="K3" s="419">
        <v>42125</v>
      </c>
      <c r="L3" s="419">
        <v>42309</v>
      </c>
      <c r="M3" s="420"/>
      <c r="N3" s="419">
        <v>42461</v>
      </c>
      <c r="O3" s="419">
        <v>42491</v>
      </c>
      <c r="P3" s="421">
        <v>42644</v>
      </c>
      <c r="Q3" s="404"/>
    </row>
    <row r="4" spans="1:17" x14ac:dyDescent="0.25">
      <c r="A4" s="403"/>
      <c r="B4" s="422"/>
      <c r="C4" s="423"/>
      <c r="D4" s="424"/>
      <c r="E4" s="425">
        <v>7.5</v>
      </c>
      <c r="F4" s="425"/>
      <c r="G4" s="426">
        <v>0.14000000000000001</v>
      </c>
      <c r="H4" s="426">
        <v>0.16</v>
      </c>
      <c r="I4" s="427"/>
      <c r="J4" s="425"/>
      <c r="K4" s="426">
        <v>0.17</v>
      </c>
      <c r="L4" s="426">
        <v>0.11</v>
      </c>
      <c r="M4" s="425"/>
      <c r="N4" s="425"/>
      <c r="O4" s="426">
        <v>0.2</v>
      </c>
      <c r="P4" s="428">
        <v>0.15</v>
      </c>
      <c r="Q4" s="404"/>
    </row>
    <row r="5" spans="1:17" x14ac:dyDescent="0.25">
      <c r="A5" s="403"/>
      <c r="B5" s="422">
        <v>2</v>
      </c>
      <c r="C5" s="423" t="s">
        <v>160</v>
      </c>
      <c r="D5" s="424">
        <v>7450.58</v>
      </c>
      <c r="E5" s="429">
        <f>D5*E4/100</f>
        <v>558.79349999999999</v>
      </c>
      <c r="F5" s="429">
        <f>D5+E5</f>
        <v>8009.3734999999997</v>
      </c>
      <c r="G5" s="429">
        <f>(F5*14/100)+F5</f>
        <v>9130.6857899999995</v>
      </c>
      <c r="H5" s="429">
        <f>(F5*30/100)+F5</f>
        <v>10412.18555</v>
      </c>
      <c r="I5" s="430"/>
      <c r="J5" s="425"/>
      <c r="K5" s="429">
        <f>(H5*17/100)+H5</f>
        <v>12182.2570935</v>
      </c>
      <c r="L5" s="429">
        <f>(H5*28/100)+H5</f>
        <v>13327.597504000001</v>
      </c>
      <c r="M5" s="425"/>
      <c r="N5" s="429">
        <f>L5</f>
        <v>13327.597504000001</v>
      </c>
      <c r="O5" s="429">
        <f>(L5*20/100)+L5</f>
        <v>15993.117004800002</v>
      </c>
      <c r="P5" s="431">
        <f>(N5*35/100)+N5</f>
        <v>17992.256630400003</v>
      </c>
      <c r="Q5" s="404"/>
    </row>
    <row r="6" spans="1:17" ht="15.75" thickBot="1" x14ac:dyDescent="0.3">
      <c r="A6" s="403"/>
      <c r="B6" s="432"/>
      <c r="C6" s="433"/>
      <c r="D6" s="434"/>
      <c r="E6" s="435"/>
      <c r="F6" s="436"/>
      <c r="G6" s="435"/>
      <c r="H6" s="435"/>
      <c r="I6" s="435"/>
      <c r="J6" s="435"/>
      <c r="K6" s="435"/>
      <c r="L6" s="435"/>
      <c r="M6" s="436"/>
      <c r="N6" s="436"/>
      <c r="O6" s="435"/>
      <c r="P6" s="437"/>
      <c r="Q6" s="404"/>
    </row>
    <row r="7" spans="1:17" x14ac:dyDescent="0.25">
      <c r="A7" s="403"/>
      <c r="B7" s="414"/>
      <c r="C7" s="415"/>
      <c r="D7" s="438"/>
      <c r="E7" s="420">
        <v>7.5</v>
      </c>
      <c r="F7" s="420"/>
      <c r="G7" s="439">
        <v>0.14000000000000001</v>
      </c>
      <c r="H7" s="439">
        <v>0.16</v>
      </c>
      <c r="I7" s="440"/>
      <c r="J7" s="420"/>
      <c r="K7" s="439">
        <v>0.17</v>
      </c>
      <c r="L7" s="439">
        <v>0.11</v>
      </c>
      <c r="M7" s="420"/>
      <c r="N7" s="420"/>
      <c r="O7" s="439">
        <v>0.2</v>
      </c>
      <c r="P7" s="441">
        <v>0.15</v>
      </c>
      <c r="Q7" s="404"/>
    </row>
    <row r="8" spans="1:17" x14ac:dyDescent="0.25">
      <c r="A8" s="403"/>
      <c r="B8" s="422">
        <v>3</v>
      </c>
      <c r="C8" s="423" t="s">
        <v>161</v>
      </c>
      <c r="D8" s="424">
        <v>8009.37</v>
      </c>
      <c r="E8" s="429">
        <f>D8*E7/100</f>
        <v>600.70275000000004</v>
      </c>
      <c r="F8" s="429">
        <f>D8+E8</f>
        <v>8610.0727499999994</v>
      </c>
      <c r="G8" s="429">
        <f>(F8*14/100)+F8</f>
        <v>9815.482935</v>
      </c>
      <c r="H8" s="429">
        <f>(F8*30/100)+F8</f>
        <v>11193.094574999999</v>
      </c>
      <c r="I8" s="430"/>
      <c r="J8" s="425"/>
      <c r="K8" s="429">
        <f>(H8*17/100)+H8</f>
        <v>13095.920652749999</v>
      </c>
      <c r="L8" s="429">
        <f>(H8*28/100)+H8</f>
        <v>14327.161055999999</v>
      </c>
      <c r="M8" s="425"/>
      <c r="N8" s="429">
        <f>L8</f>
        <v>14327.161055999999</v>
      </c>
      <c r="O8" s="429">
        <f>(L8*20/100)+L8</f>
        <v>17192.593267199998</v>
      </c>
      <c r="P8" s="431">
        <f>(N8*35/100)+N8</f>
        <v>19341.667425599997</v>
      </c>
      <c r="Q8" s="404"/>
    </row>
    <row r="9" spans="1:17" ht="15.75" thickBot="1" x14ac:dyDescent="0.3">
      <c r="A9" s="403"/>
      <c r="B9" s="442"/>
      <c r="C9" s="433"/>
      <c r="D9" s="443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7"/>
      <c r="Q9" s="404"/>
    </row>
    <row r="10" spans="1:17" x14ac:dyDescent="0.25">
      <c r="A10" s="403"/>
      <c r="B10" s="414"/>
      <c r="C10" s="415"/>
      <c r="D10" s="416">
        <v>41640</v>
      </c>
      <c r="E10" s="417">
        <v>41730</v>
      </c>
      <c r="F10" s="418"/>
      <c r="G10" s="419">
        <v>41852</v>
      </c>
      <c r="H10" s="419">
        <v>41944</v>
      </c>
      <c r="I10" s="417"/>
      <c r="J10" s="417"/>
      <c r="K10" s="419">
        <v>42125</v>
      </c>
      <c r="L10" s="419">
        <v>42309</v>
      </c>
      <c r="M10" s="420"/>
      <c r="N10" s="420"/>
      <c r="O10" s="419">
        <v>42491</v>
      </c>
      <c r="P10" s="444"/>
      <c r="Q10" s="404"/>
    </row>
    <row r="11" spans="1:17" x14ac:dyDescent="0.25">
      <c r="A11" s="403"/>
      <c r="B11" s="445"/>
      <c r="C11" s="423"/>
      <c r="D11" s="424"/>
      <c r="E11" s="425">
        <v>7.5</v>
      </c>
      <c r="F11" s="425"/>
      <c r="G11" s="426">
        <v>0.14000000000000001</v>
      </c>
      <c r="H11" s="426">
        <v>0.16</v>
      </c>
      <c r="I11" s="427"/>
      <c r="J11" s="425"/>
      <c r="K11" s="426">
        <v>0.17</v>
      </c>
      <c r="L11" s="426">
        <v>0.11</v>
      </c>
      <c r="M11" s="425"/>
      <c r="N11" s="425"/>
      <c r="O11" s="426">
        <v>0.2</v>
      </c>
      <c r="P11" s="428">
        <v>0.15</v>
      </c>
      <c r="Q11" s="404"/>
    </row>
    <row r="12" spans="1:17" x14ac:dyDescent="0.25">
      <c r="A12" s="403"/>
      <c r="B12" s="445">
        <v>4</v>
      </c>
      <c r="C12" s="423" t="s">
        <v>162</v>
      </c>
      <c r="D12" s="424">
        <v>8610.07</v>
      </c>
      <c r="E12" s="429">
        <f>D12*E11/100</f>
        <v>645.75524999999993</v>
      </c>
      <c r="F12" s="429">
        <f>D12+E12</f>
        <v>9255.8252499999999</v>
      </c>
      <c r="G12" s="429">
        <f>(F12*14/100)+F12</f>
        <v>10551.640785</v>
      </c>
      <c r="H12" s="429">
        <f>(F12*30/100)+F12</f>
        <v>12032.572824999999</v>
      </c>
      <c r="I12" s="430"/>
      <c r="J12" s="425"/>
      <c r="K12" s="429">
        <f>(H12*17/100)+H12</f>
        <v>14078.110205249999</v>
      </c>
      <c r="L12" s="429">
        <f>(H12*28/100)+H12</f>
        <v>15401.693216</v>
      </c>
      <c r="M12" s="425"/>
      <c r="N12" s="429">
        <f>L12</f>
        <v>15401.693216</v>
      </c>
      <c r="O12" s="429">
        <f>(L12*20/100)+L12</f>
        <v>18482.0318592</v>
      </c>
      <c r="P12" s="431">
        <f>(N12*35/100)+N12</f>
        <v>20792.285841599998</v>
      </c>
      <c r="Q12" s="404"/>
    </row>
    <row r="13" spans="1:17" ht="15.75" thickBot="1" x14ac:dyDescent="0.3">
      <c r="A13" s="403"/>
      <c r="B13" s="442"/>
      <c r="C13" s="433"/>
      <c r="D13" s="443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7"/>
      <c r="Q13" s="404"/>
    </row>
    <row r="14" spans="1:17" x14ac:dyDescent="0.25">
      <c r="A14" s="403"/>
      <c r="B14" s="414"/>
      <c r="C14" s="415"/>
      <c r="D14" s="416">
        <v>41640</v>
      </c>
      <c r="E14" s="417">
        <v>41730</v>
      </c>
      <c r="F14" s="418"/>
      <c r="G14" s="419">
        <v>41852</v>
      </c>
      <c r="H14" s="419">
        <v>41944</v>
      </c>
      <c r="I14" s="417">
        <v>42095</v>
      </c>
      <c r="J14" s="417"/>
      <c r="K14" s="419">
        <v>42125</v>
      </c>
      <c r="L14" s="419">
        <v>42309</v>
      </c>
      <c r="M14" s="417">
        <v>42461</v>
      </c>
      <c r="N14" s="417"/>
      <c r="O14" s="419">
        <v>42491</v>
      </c>
      <c r="P14" s="444"/>
      <c r="Q14" s="404"/>
    </row>
    <row r="15" spans="1:17" x14ac:dyDescent="0.25">
      <c r="A15" s="403"/>
      <c r="B15" s="422"/>
      <c r="C15" s="423"/>
      <c r="D15" s="424"/>
      <c r="E15" s="425" t="s">
        <v>163</v>
      </c>
      <c r="F15" s="425" t="s">
        <v>164</v>
      </c>
      <c r="G15" s="426">
        <v>0.14000000000000001</v>
      </c>
      <c r="H15" s="426">
        <v>0.16</v>
      </c>
      <c r="I15" s="446">
        <v>2.5000000000000001E-2</v>
      </c>
      <c r="J15" s="425" t="s">
        <v>164</v>
      </c>
      <c r="K15" s="426">
        <v>0.17</v>
      </c>
      <c r="L15" s="426">
        <v>0.11</v>
      </c>
      <c r="M15" s="427">
        <v>5.12</v>
      </c>
      <c r="N15" s="425"/>
      <c r="O15" s="426">
        <v>0.2</v>
      </c>
      <c r="P15" s="428">
        <v>0.15</v>
      </c>
      <c r="Q15" s="404"/>
    </row>
    <row r="16" spans="1:17" x14ac:dyDescent="0.25">
      <c r="A16" s="403"/>
      <c r="B16" s="422">
        <v>5</v>
      </c>
      <c r="C16" s="423" t="s">
        <v>165</v>
      </c>
      <c r="D16" s="424">
        <v>9255.83</v>
      </c>
      <c r="E16" s="429">
        <f>(D16*2.5/100)</f>
        <v>231.39575000000002</v>
      </c>
      <c r="F16" s="429">
        <f>(D16*2.5/100)+D16</f>
        <v>9487.2257499999996</v>
      </c>
      <c r="G16" s="429">
        <f>(F16*14/100)+F16</f>
        <v>10815.437355</v>
      </c>
      <c r="H16" s="429">
        <f>(F16*30/100)+F16</f>
        <v>12333.393474999999</v>
      </c>
      <c r="I16" s="429">
        <f>D16*2.5/100</f>
        <v>231.39575000000002</v>
      </c>
      <c r="J16" s="429">
        <f>H16+I16</f>
        <v>12564.789224999999</v>
      </c>
      <c r="K16" s="429">
        <f>(J16*17/100)+J16</f>
        <v>14700.803393249998</v>
      </c>
      <c r="L16" s="429">
        <f>(J16*28/100)+J16</f>
        <v>16082.930207999998</v>
      </c>
      <c r="M16" s="429">
        <f>D16*M15/100</f>
        <v>473.89849600000002</v>
      </c>
      <c r="N16" s="429">
        <f>L16+M16</f>
        <v>16556.828704</v>
      </c>
      <c r="O16" s="429">
        <f>(N16*20/100)+N16</f>
        <v>19868.194444799999</v>
      </c>
      <c r="P16" s="431">
        <f>(N16*35/100)+N16</f>
        <v>22351.718750399999</v>
      </c>
      <c r="Q16" s="404"/>
    </row>
    <row r="17" spans="1:17" ht="15.75" thickBot="1" x14ac:dyDescent="0.3">
      <c r="A17" s="403"/>
      <c r="B17" s="442"/>
      <c r="C17" s="433"/>
      <c r="D17" s="443"/>
      <c r="E17" s="436"/>
      <c r="F17" s="436"/>
      <c r="G17" s="436"/>
      <c r="H17" s="436"/>
      <c r="I17" s="436"/>
      <c r="J17" s="436"/>
      <c r="K17" s="436"/>
      <c r="L17" s="436"/>
      <c r="M17" s="436" t="s">
        <v>166</v>
      </c>
      <c r="N17" s="436"/>
      <c r="O17" s="436"/>
      <c r="P17" s="437"/>
      <c r="Q17" s="404"/>
    </row>
    <row r="18" spans="1:17" x14ac:dyDescent="0.25">
      <c r="A18" s="403"/>
      <c r="B18" s="414"/>
      <c r="C18" s="415"/>
      <c r="D18" s="416">
        <v>41640</v>
      </c>
      <c r="E18" s="419">
        <v>41730</v>
      </c>
      <c r="F18" s="420"/>
      <c r="G18" s="419">
        <v>41852</v>
      </c>
      <c r="H18" s="419">
        <v>41944</v>
      </c>
      <c r="I18" s="419"/>
      <c r="J18" s="419"/>
      <c r="K18" s="419">
        <v>42125</v>
      </c>
      <c r="L18" s="419">
        <v>42309</v>
      </c>
      <c r="M18" s="420"/>
      <c r="N18" s="420"/>
      <c r="O18" s="419">
        <v>42491</v>
      </c>
      <c r="P18" s="444"/>
      <c r="Q18" s="404"/>
    </row>
    <row r="19" spans="1:17" x14ac:dyDescent="0.25">
      <c r="A19" s="403"/>
      <c r="B19" s="422"/>
      <c r="C19" s="423"/>
      <c r="D19" s="424"/>
      <c r="E19" s="425">
        <v>7.5</v>
      </c>
      <c r="F19" s="425"/>
      <c r="G19" s="426">
        <v>0.14000000000000001</v>
      </c>
      <c r="H19" s="426">
        <v>0.16</v>
      </c>
      <c r="I19" s="427"/>
      <c r="J19" s="425"/>
      <c r="K19" s="426">
        <v>0.17</v>
      </c>
      <c r="L19" s="426">
        <v>0.11</v>
      </c>
      <c r="M19" s="425"/>
      <c r="N19" s="425"/>
      <c r="O19" s="426">
        <v>0.2</v>
      </c>
      <c r="P19" s="428">
        <v>0.15</v>
      </c>
      <c r="Q19" s="404"/>
    </row>
    <row r="20" spans="1:17" x14ac:dyDescent="0.25">
      <c r="A20" s="403"/>
      <c r="B20" s="422">
        <v>5</v>
      </c>
      <c r="C20" s="423"/>
      <c r="D20" s="424">
        <v>9255.83</v>
      </c>
      <c r="E20" s="429">
        <f>D20*E19/100</f>
        <v>694.18725000000006</v>
      </c>
      <c r="F20" s="429">
        <f>D20+E20</f>
        <v>9950.0172500000008</v>
      </c>
      <c r="G20" s="429">
        <f>(F20*14/100)+F20</f>
        <v>11343.019665</v>
      </c>
      <c r="H20" s="429">
        <f>(F20*30/100)+F20</f>
        <v>12935.022425000001</v>
      </c>
      <c r="I20" s="430"/>
      <c r="J20" s="425"/>
      <c r="K20" s="429">
        <f>(H20*17/100)+H20</f>
        <v>15133.976237250001</v>
      </c>
      <c r="L20" s="429">
        <f>(H20*28/100)+H20</f>
        <v>16556.828704</v>
      </c>
      <c r="M20" s="425"/>
      <c r="N20" s="429">
        <f>L20</f>
        <v>16556.828704</v>
      </c>
      <c r="O20" s="429">
        <f>(L20*20/100)+L20</f>
        <v>19868.194444799999</v>
      </c>
      <c r="P20" s="431">
        <f>(N20*35/100)+N20</f>
        <v>22351.718750399999</v>
      </c>
      <c r="Q20" s="404"/>
    </row>
    <row r="21" spans="1:17" ht="15.75" thickBot="1" x14ac:dyDescent="0.3">
      <c r="A21" s="403"/>
      <c r="B21" s="432"/>
      <c r="C21" s="433"/>
      <c r="D21" s="443"/>
      <c r="E21" s="436"/>
      <c r="F21" s="436"/>
      <c r="G21" s="436"/>
      <c r="H21" s="436"/>
      <c r="I21" s="447"/>
      <c r="J21" s="436"/>
      <c r="K21" s="436"/>
      <c r="L21" s="436"/>
      <c r="M21" s="436"/>
      <c r="N21" s="436"/>
      <c r="O21" s="436"/>
      <c r="P21" s="437"/>
      <c r="Q21" s="404"/>
    </row>
    <row r="22" spans="1:17" x14ac:dyDescent="0.25">
      <c r="A22" s="403"/>
      <c r="B22" s="414"/>
      <c r="C22" s="415"/>
      <c r="D22" s="416">
        <v>41640</v>
      </c>
      <c r="E22" s="417">
        <v>41730</v>
      </c>
      <c r="F22" s="418"/>
      <c r="G22" s="419">
        <v>41852</v>
      </c>
      <c r="H22" s="419">
        <v>41944</v>
      </c>
      <c r="I22" s="417"/>
      <c r="J22" s="417"/>
      <c r="K22" s="419">
        <v>42125</v>
      </c>
      <c r="L22" s="419">
        <v>42309</v>
      </c>
      <c r="M22" s="420"/>
      <c r="N22" s="420"/>
      <c r="O22" s="419">
        <v>42491</v>
      </c>
      <c r="P22" s="444"/>
      <c r="Q22" s="404"/>
    </row>
    <row r="23" spans="1:17" x14ac:dyDescent="0.25">
      <c r="A23" s="403"/>
      <c r="B23" s="445"/>
      <c r="C23" s="423"/>
      <c r="D23" s="424"/>
      <c r="E23" s="425">
        <v>7.5</v>
      </c>
      <c r="F23" s="425"/>
      <c r="G23" s="426">
        <v>0.14000000000000001</v>
      </c>
      <c r="H23" s="426">
        <v>0.16</v>
      </c>
      <c r="I23" s="427"/>
      <c r="J23" s="425"/>
      <c r="K23" s="426">
        <v>0.17</v>
      </c>
      <c r="L23" s="426">
        <v>0.11</v>
      </c>
      <c r="M23" s="425"/>
      <c r="N23" s="425"/>
      <c r="O23" s="426">
        <v>0.2</v>
      </c>
      <c r="P23" s="428">
        <v>0.15</v>
      </c>
      <c r="Q23" s="404"/>
    </row>
    <row r="24" spans="1:17" x14ac:dyDescent="0.25">
      <c r="A24" s="403"/>
      <c r="B24" s="445">
        <v>6</v>
      </c>
      <c r="C24" s="423" t="s">
        <v>167</v>
      </c>
      <c r="D24" s="424">
        <v>9950.02</v>
      </c>
      <c r="E24" s="429">
        <f>D24*E23/100</f>
        <v>746.25150000000008</v>
      </c>
      <c r="F24" s="429">
        <f>D24+E24</f>
        <v>10696.271500000001</v>
      </c>
      <c r="G24" s="429">
        <f>(F24*14/100)+F24</f>
        <v>12193.749510000001</v>
      </c>
      <c r="H24" s="429">
        <f>(F24*30/100)+F24</f>
        <v>13905.152950000002</v>
      </c>
      <c r="I24" s="430"/>
      <c r="J24" s="425"/>
      <c r="K24" s="429">
        <f>(H24*17/100)+H24</f>
        <v>16269.028951500002</v>
      </c>
      <c r="L24" s="429">
        <f>(H24*28/100)+H24</f>
        <v>17798.595776000002</v>
      </c>
      <c r="M24" s="425"/>
      <c r="N24" s="429">
        <f>L24</f>
        <v>17798.595776000002</v>
      </c>
      <c r="O24" s="429">
        <f>(L24*20/100)+L24</f>
        <v>21358.314931200002</v>
      </c>
      <c r="P24" s="431">
        <f>(N24*35/100)+N24</f>
        <v>24028.104297600003</v>
      </c>
      <c r="Q24" s="404"/>
    </row>
    <row r="25" spans="1:17" ht="15.75" thickBot="1" x14ac:dyDescent="0.3">
      <c r="A25" s="403"/>
      <c r="B25" s="442"/>
      <c r="C25" s="433"/>
      <c r="D25" s="443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7"/>
      <c r="Q25" s="404"/>
    </row>
    <row r="26" spans="1:17" x14ac:dyDescent="0.25">
      <c r="A26" s="403"/>
      <c r="B26" s="414"/>
      <c r="C26" s="415"/>
      <c r="D26" s="416">
        <v>41640</v>
      </c>
      <c r="E26" s="417">
        <v>41730</v>
      </c>
      <c r="F26" s="418"/>
      <c r="G26" s="419">
        <v>41852</v>
      </c>
      <c r="H26" s="419">
        <v>41944</v>
      </c>
      <c r="I26" s="417">
        <v>42095</v>
      </c>
      <c r="J26" s="417"/>
      <c r="K26" s="419">
        <v>42125</v>
      </c>
      <c r="L26" s="419">
        <v>42309</v>
      </c>
      <c r="M26" s="417">
        <v>42461</v>
      </c>
      <c r="N26" s="417"/>
      <c r="O26" s="419">
        <v>42491</v>
      </c>
      <c r="P26" s="444"/>
      <c r="Q26" s="404"/>
    </row>
    <row r="27" spans="1:17" x14ac:dyDescent="0.25">
      <c r="A27" s="403"/>
      <c r="B27" s="422"/>
      <c r="C27" s="423"/>
      <c r="D27" s="424"/>
      <c r="E27" s="425" t="s">
        <v>163</v>
      </c>
      <c r="F27" s="425" t="s">
        <v>164</v>
      </c>
      <c r="G27" s="426">
        <v>0.14000000000000001</v>
      </c>
      <c r="H27" s="426">
        <v>0.16</v>
      </c>
      <c r="I27" s="427">
        <v>6.5</v>
      </c>
      <c r="J27" s="425" t="s">
        <v>164</v>
      </c>
      <c r="K27" s="426">
        <v>0.17</v>
      </c>
      <c r="L27" s="426">
        <v>0.11</v>
      </c>
      <c r="M27" s="427">
        <v>10.07</v>
      </c>
      <c r="N27" s="425"/>
      <c r="O27" s="426">
        <v>0.2</v>
      </c>
      <c r="P27" s="428">
        <v>0.15</v>
      </c>
      <c r="Q27" s="404"/>
    </row>
    <row r="28" spans="1:17" x14ac:dyDescent="0.25">
      <c r="A28" s="403"/>
      <c r="B28" s="422">
        <v>7</v>
      </c>
      <c r="C28" s="423" t="s">
        <v>168</v>
      </c>
      <c r="D28" s="424">
        <v>9950.02</v>
      </c>
      <c r="E28" s="429">
        <f>(D28*2.5/100)</f>
        <v>248.75050000000002</v>
      </c>
      <c r="F28" s="429">
        <f>(D28*2.5/100)+D28</f>
        <v>10198.770500000001</v>
      </c>
      <c r="G28" s="429">
        <f>(F28*14/100)+F28</f>
        <v>11626.59837</v>
      </c>
      <c r="H28" s="429">
        <f>(F28*30/100)+F28</f>
        <v>13258.40165</v>
      </c>
      <c r="I28" s="429">
        <f>D28*I27/100</f>
        <v>646.75130000000001</v>
      </c>
      <c r="J28" s="429">
        <f>H28+I28</f>
        <v>13905.15295</v>
      </c>
      <c r="K28" s="429">
        <f>(J28*17/100)+J28</f>
        <v>16269.0289515</v>
      </c>
      <c r="L28" s="429">
        <f>(J28*28/100)+J28</f>
        <v>17798.595775999998</v>
      </c>
      <c r="M28" s="429">
        <f>H28*M27/100</f>
        <v>1335.1210461549999</v>
      </c>
      <c r="N28" s="429">
        <f>L28+M28</f>
        <v>19133.716822154998</v>
      </c>
      <c r="O28" s="429">
        <f>(N28*20/100)+N28</f>
        <v>22960.460186585999</v>
      </c>
      <c r="P28" s="431">
        <f>(N28*35/100)+N28</f>
        <v>25830.517709909247</v>
      </c>
      <c r="Q28" s="404"/>
    </row>
    <row r="29" spans="1:17" ht="15.75" thickBot="1" x14ac:dyDescent="0.3">
      <c r="A29" s="403"/>
      <c r="B29" s="442"/>
      <c r="C29" s="433"/>
      <c r="D29" s="443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7"/>
      <c r="Q29" s="404"/>
    </row>
    <row r="30" spans="1:17" x14ac:dyDescent="0.25">
      <c r="A30" s="403"/>
      <c r="B30" s="414"/>
      <c r="C30" s="415"/>
      <c r="D30" s="416">
        <v>41640</v>
      </c>
      <c r="E30" s="417">
        <v>41730</v>
      </c>
      <c r="F30" s="418"/>
      <c r="G30" s="419">
        <v>41852</v>
      </c>
      <c r="H30" s="419">
        <v>41944</v>
      </c>
      <c r="I30" s="417"/>
      <c r="J30" s="417"/>
      <c r="K30" s="419">
        <v>42125</v>
      </c>
      <c r="L30" s="419">
        <v>42309</v>
      </c>
      <c r="M30" s="420"/>
      <c r="N30" s="420"/>
      <c r="O30" s="419">
        <v>42491</v>
      </c>
      <c r="P30" s="444"/>
      <c r="Q30" s="404"/>
    </row>
    <row r="31" spans="1:17" x14ac:dyDescent="0.25">
      <c r="A31" s="403"/>
      <c r="B31" s="422"/>
      <c r="C31" s="423"/>
      <c r="D31" s="424"/>
      <c r="E31" s="425">
        <v>7.5</v>
      </c>
      <c r="F31" s="425"/>
      <c r="G31" s="426">
        <v>0.14000000000000001</v>
      </c>
      <c r="H31" s="426">
        <v>0.16</v>
      </c>
      <c r="I31" s="427"/>
      <c r="J31" s="425"/>
      <c r="K31" s="426">
        <v>0.17</v>
      </c>
      <c r="L31" s="426">
        <v>0.11</v>
      </c>
      <c r="M31" s="425"/>
      <c r="N31" s="425"/>
      <c r="O31" s="426">
        <v>0.2</v>
      </c>
      <c r="P31" s="428">
        <v>0.15</v>
      </c>
      <c r="Q31" s="404"/>
    </row>
    <row r="32" spans="1:17" x14ac:dyDescent="0.25">
      <c r="A32" s="403"/>
      <c r="B32" s="422">
        <v>7</v>
      </c>
      <c r="C32" s="423"/>
      <c r="D32" s="424">
        <v>10696.27</v>
      </c>
      <c r="E32" s="429">
        <f>D32*E31/100</f>
        <v>802.22025000000008</v>
      </c>
      <c r="F32" s="429">
        <f>D32+E32</f>
        <v>11498.490250000001</v>
      </c>
      <c r="G32" s="429">
        <f>(F32*14/100)+F32</f>
        <v>13108.278885000002</v>
      </c>
      <c r="H32" s="429">
        <f>(F32*30/100)+F32</f>
        <v>14948.037325000001</v>
      </c>
      <c r="I32" s="430"/>
      <c r="J32" s="425"/>
      <c r="K32" s="429">
        <f>(H32*17/100)+H32</f>
        <v>17489.203670250001</v>
      </c>
      <c r="L32" s="429">
        <f>(H32*28/100)+H32</f>
        <v>19133.487776000002</v>
      </c>
      <c r="M32" s="425"/>
      <c r="N32" s="429">
        <f>L32</f>
        <v>19133.487776000002</v>
      </c>
      <c r="O32" s="429">
        <f>(L32*20/100)+L32</f>
        <v>22960.185331200002</v>
      </c>
      <c r="P32" s="431">
        <f>(N32*35/100)+N32</f>
        <v>25830.208497600004</v>
      </c>
      <c r="Q32" s="404"/>
    </row>
    <row r="33" spans="1:17" ht="15.75" thickBot="1" x14ac:dyDescent="0.3">
      <c r="A33" s="403"/>
      <c r="B33" s="432"/>
      <c r="C33" s="433"/>
      <c r="D33" s="443"/>
      <c r="E33" s="436"/>
      <c r="F33" s="436"/>
      <c r="G33" s="436"/>
      <c r="H33" s="436"/>
      <c r="I33" s="447"/>
      <c r="J33" s="436"/>
      <c r="K33" s="436"/>
      <c r="L33" s="436"/>
      <c r="M33" s="436"/>
      <c r="N33" s="436"/>
      <c r="O33" s="436"/>
      <c r="P33" s="437"/>
      <c r="Q33" s="404"/>
    </row>
    <row r="34" spans="1:17" x14ac:dyDescent="0.25">
      <c r="A34" s="403"/>
      <c r="B34" s="414"/>
      <c r="C34" s="415"/>
      <c r="D34" s="438"/>
      <c r="E34" s="420">
        <v>7.5</v>
      </c>
      <c r="F34" s="420"/>
      <c r="G34" s="439">
        <v>0.14000000000000001</v>
      </c>
      <c r="H34" s="439">
        <v>0.16</v>
      </c>
      <c r="I34" s="448"/>
      <c r="J34" s="420"/>
      <c r="K34" s="439">
        <v>0.17</v>
      </c>
      <c r="L34" s="439">
        <v>0.11</v>
      </c>
      <c r="M34" s="420"/>
      <c r="N34" s="420"/>
      <c r="O34" s="439">
        <v>0.2</v>
      </c>
      <c r="P34" s="441">
        <v>0.15</v>
      </c>
      <c r="Q34" s="404"/>
    </row>
    <row r="35" spans="1:17" x14ac:dyDescent="0.25">
      <c r="A35" s="403"/>
      <c r="B35" s="422">
        <v>8</v>
      </c>
      <c r="C35" s="423"/>
      <c r="D35" s="449">
        <v>11498.4905</v>
      </c>
      <c r="E35" s="429">
        <f>D35*E34/100</f>
        <v>862.38678749999997</v>
      </c>
      <c r="F35" s="429">
        <f>D35+E35</f>
        <v>12360.8772875</v>
      </c>
      <c r="G35" s="429">
        <f>(F35*14/100)+F35</f>
        <v>14091.40010775</v>
      </c>
      <c r="H35" s="429">
        <f>(F35*30/100)+F35</f>
        <v>16069.14047375</v>
      </c>
      <c r="I35" s="430"/>
      <c r="J35" s="425"/>
      <c r="K35" s="429">
        <f>(H35*17/100)+H35</f>
        <v>18800.894354287499</v>
      </c>
      <c r="L35" s="429">
        <f>(H35*28/100)+H35</f>
        <v>20568.499806399999</v>
      </c>
      <c r="M35" s="425"/>
      <c r="N35" s="429">
        <f>L35</f>
        <v>20568.499806399999</v>
      </c>
      <c r="O35" s="429">
        <f>(L35*20/100)+L35</f>
        <v>24682.199767679998</v>
      </c>
      <c r="P35" s="431">
        <f>(N35*35/100)+N35</f>
        <v>27767.474738639998</v>
      </c>
      <c r="Q35" s="404"/>
    </row>
    <row r="36" spans="1:17" ht="15.75" thickBot="1" x14ac:dyDescent="0.3">
      <c r="A36" s="403"/>
      <c r="B36" s="442"/>
      <c r="C36" s="433"/>
      <c r="D36" s="443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7"/>
      <c r="Q36" s="404"/>
    </row>
    <row r="37" spans="1:17" x14ac:dyDescent="0.25">
      <c r="A37" s="403"/>
      <c r="B37" s="414"/>
      <c r="C37" s="415"/>
      <c r="D37" s="416">
        <v>41640</v>
      </c>
      <c r="E37" s="417">
        <v>41730</v>
      </c>
      <c r="F37" s="418"/>
      <c r="G37" s="419">
        <v>41852</v>
      </c>
      <c r="H37" s="419">
        <v>41944</v>
      </c>
      <c r="I37" s="417">
        <v>42095</v>
      </c>
      <c r="J37" s="417"/>
      <c r="K37" s="419">
        <v>42125</v>
      </c>
      <c r="L37" s="419">
        <v>42309</v>
      </c>
      <c r="M37" s="417">
        <v>42461</v>
      </c>
      <c r="N37" s="417"/>
      <c r="O37" s="419">
        <v>42491</v>
      </c>
      <c r="P37" s="444"/>
      <c r="Q37" s="404"/>
    </row>
    <row r="38" spans="1:17" x14ac:dyDescent="0.25">
      <c r="A38" s="403"/>
      <c r="B38" s="422"/>
      <c r="C38" s="423"/>
      <c r="D38" s="424"/>
      <c r="E38" s="425" t="s">
        <v>163</v>
      </c>
      <c r="F38" s="425" t="s">
        <v>164</v>
      </c>
      <c r="G38" s="426">
        <v>0.14000000000000001</v>
      </c>
      <c r="H38" s="426">
        <v>0.16</v>
      </c>
      <c r="I38" s="427">
        <v>6.5</v>
      </c>
      <c r="J38" s="425" t="s">
        <v>164</v>
      </c>
      <c r="K38" s="426">
        <v>0.17</v>
      </c>
      <c r="L38" s="426">
        <v>0.11</v>
      </c>
      <c r="M38" s="427">
        <v>13.416</v>
      </c>
      <c r="N38" s="425"/>
      <c r="O38" s="426">
        <v>0.2</v>
      </c>
      <c r="P38" s="428">
        <v>0.15</v>
      </c>
      <c r="Q38" s="404"/>
    </row>
    <row r="39" spans="1:17" x14ac:dyDescent="0.25">
      <c r="A39" s="403"/>
      <c r="B39" s="422">
        <v>9</v>
      </c>
      <c r="C39" s="423" t="s">
        <v>169</v>
      </c>
      <c r="D39" s="424">
        <v>11498.49</v>
      </c>
      <c r="E39" s="429">
        <f>(D39*2.5/100)</f>
        <v>287.46224999999998</v>
      </c>
      <c r="F39" s="429">
        <f>(D39*2.5/100)+D39</f>
        <v>11785.95225</v>
      </c>
      <c r="G39" s="429">
        <f>(F39*14/100)+F39</f>
        <v>13435.985565000001</v>
      </c>
      <c r="H39" s="429">
        <f>(F39*30/100)+F39</f>
        <v>15321.737925000001</v>
      </c>
      <c r="I39" s="429">
        <f>D39*I38/100</f>
        <v>747.40184999999997</v>
      </c>
      <c r="J39" s="429">
        <f>H39+I39</f>
        <v>16069.139775000001</v>
      </c>
      <c r="K39" s="429">
        <f>(J39*17/100)+J39</f>
        <v>18800.893536750002</v>
      </c>
      <c r="L39" s="429">
        <f>(J39*28/100)+J39</f>
        <v>20568.498912000003</v>
      </c>
      <c r="M39" s="429">
        <f>D39*M38/100</f>
        <v>1542.6374184000001</v>
      </c>
      <c r="N39" s="429">
        <f>L39+M39</f>
        <v>22111.136330400004</v>
      </c>
      <c r="O39" s="429">
        <f>(N39*20/100)+N39</f>
        <v>26533.363596480005</v>
      </c>
      <c r="P39" s="431">
        <f>(N39*35/100)+N39</f>
        <v>29850.034046040004</v>
      </c>
      <c r="Q39" s="404"/>
    </row>
    <row r="40" spans="1:17" ht="15.75" thickBot="1" x14ac:dyDescent="0.3">
      <c r="A40" s="403"/>
      <c r="B40" s="442"/>
      <c r="C40" s="433"/>
      <c r="D40" s="443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7"/>
      <c r="Q40" s="404"/>
    </row>
    <row r="41" spans="1:17" x14ac:dyDescent="0.25">
      <c r="A41" s="403"/>
      <c r="B41" s="414"/>
      <c r="C41" s="415"/>
      <c r="D41" s="416">
        <v>41640</v>
      </c>
      <c r="E41" s="417">
        <v>41730</v>
      </c>
      <c r="F41" s="418"/>
      <c r="G41" s="419">
        <v>41852</v>
      </c>
      <c r="H41" s="419">
        <v>41944</v>
      </c>
      <c r="I41" s="417"/>
      <c r="J41" s="417"/>
      <c r="K41" s="419">
        <v>42125</v>
      </c>
      <c r="L41" s="419">
        <v>42309</v>
      </c>
      <c r="M41" s="420"/>
      <c r="N41" s="420"/>
      <c r="O41" s="419">
        <v>42491</v>
      </c>
      <c r="P41" s="444"/>
      <c r="Q41" s="404"/>
    </row>
    <row r="42" spans="1:17" x14ac:dyDescent="0.25">
      <c r="A42" s="403"/>
      <c r="B42" s="422"/>
      <c r="C42" s="423"/>
      <c r="D42" s="424"/>
      <c r="E42" s="425">
        <v>7.5</v>
      </c>
      <c r="F42" s="425"/>
      <c r="G42" s="426">
        <v>0.14000000000000001</v>
      </c>
      <c r="H42" s="426">
        <v>0.16</v>
      </c>
      <c r="I42" s="427"/>
      <c r="J42" s="425"/>
      <c r="K42" s="426">
        <v>0.17</v>
      </c>
      <c r="L42" s="426">
        <v>0.11</v>
      </c>
      <c r="M42" s="425"/>
      <c r="N42" s="425"/>
      <c r="O42" s="426">
        <v>0.2</v>
      </c>
      <c r="P42" s="428">
        <v>0.15</v>
      </c>
      <c r="Q42" s="404"/>
    </row>
    <row r="43" spans="1:17" ht="15.75" thickBot="1" x14ac:dyDescent="0.3">
      <c r="A43" s="403"/>
      <c r="B43" s="432">
        <v>9</v>
      </c>
      <c r="C43" s="433" t="s">
        <v>170</v>
      </c>
      <c r="D43" s="424">
        <v>12360.87</v>
      </c>
      <c r="E43" s="429">
        <f>D43*E42/100</f>
        <v>927.06525000000011</v>
      </c>
      <c r="F43" s="429">
        <f>D43+E43</f>
        <v>13287.93525</v>
      </c>
      <c r="G43" s="429">
        <f>(F43*14/100)+F43</f>
        <v>15148.246185</v>
      </c>
      <c r="H43" s="429">
        <f>(F43*30/100)+F43</f>
        <v>17274.315825000001</v>
      </c>
      <c r="I43" s="430"/>
      <c r="J43" s="425"/>
      <c r="K43" s="429">
        <f>(H43*17/100)+H43</f>
        <v>20210.949515250002</v>
      </c>
      <c r="L43" s="429">
        <f>(H43*28/100)+H43</f>
        <v>22111.124256000003</v>
      </c>
      <c r="M43" s="425"/>
      <c r="N43" s="429">
        <f>L43</f>
        <v>22111.124256000003</v>
      </c>
      <c r="O43" s="429">
        <f>(L43*20/100)+L43</f>
        <v>26533.349107200003</v>
      </c>
      <c r="P43" s="431">
        <f>(N43*35/100)+N43</f>
        <v>29850.017745600002</v>
      </c>
      <c r="Q43" s="404"/>
    </row>
    <row r="44" spans="1:17" x14ac:dyDescent="0.25">
      <c r="A44" s="403"/>
      <c r="B44" s="450"/>
      <c r="C44" s="423"/>
      <c r="D44" s="424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51"/>
      <c r="Q44" s="404"/>
    </row>
    <row r="45" spans="1:17" ht="15.75" thickBot="1" x14ac:dyDescent="0.3">
      <c r="A45" s="403"/>
      <c r="B45" s="442">
        <v>16</v>
      </c>
      <c r="C45" s="452"/>
      <c r="D45" s="443">
        <v>16590.7</v>
      </c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7"/>
      <c r="Q45" s="404"/>
    </row>
    <row r="46" spans="1:17" x14ac:dyDescent="0.25">
      <c r="A46" s="403"/>
      <c r="B46" s="450"/>
      <c r="C46" s="415"/>
      <c r="D46" s="416"/>
      <c r="E46" s="417"/>
      <c r="F46" s="418"/>
      <c r="G46" s="419"/>
      <c r="H46" s="419"/>
      <c r="I46" s="417"/>
      <c r="J46" s="417"/>
      <c r="K46" s="419"/>
      <c r="L46" s="419"/>
      <c r="M46" s="417"/>
      <c r="N46" s="417"/>
      <c r="O46" s="420"/>
      <c r="P46" s="444"/>
      <c r="Q46" s="404"/>
    </row>
    <row r="47" spans="1:17" x14ac:dyDescent="0.25">
      <c r="A47" s="403"/>
      <c r="B47" s="422"/>
      <c r="C47" s="423"/>
      <c r="D47" s="453">
        <v>41640</v>
      </c>
      <c r="E47" s="454">
        <v>41730</v>
      </c>
      <c r="F47" s="455"/>
      <c r="G47" s="456">
        <v>41852</v>
      </c>
      <c r="H47" s="456">
        <v>41944</v>
      </c>
      <c r="I47" s="454"/>
      <c r="J47" s="454"/>
      <c r="K47" s="456">
        <v>42125</v>
      </c>
      <c r="L47" s="456">
        <v>42309</v>
      </c>
      <c r="M47" s="427"/>
      <c r="N47" s="425"/>
      <c r="O47" s="456">
        <v>42491</v>
      </c>
      <c r="P47" s="451"/>
      <c r="Q47" s="404"/>
    </row>
    <row r="48" spans="1:17" x14ac:dyDescent="0.25">
      <c r="A48" s="403"/>
      <c r="B48" s="445"/>
      <c r="C48" s="423"/>
      <c r="D48" s="424"/>
      <c r="E48" s="425">
        <v>5</v>
      </c>
      <c r="F48" s="425"/>
      <c r="G48" s="426">
        <v>0.14000000000000001</v>
      </c>
      <c r="H48" s="426">
        <v>0.16</v>
      </c>
      <c r="I48" s="427"/>
      <c r="J48" s="425"/>
      <c r="K48" s="426">
        <v>0.17</v>
      </c>
      <c r="L48" s="426">
        <v>0.11</v>
      </c>
      <c r="M48" s="457"/>
      <c r="N48" s="457"/>
      <c r="O48" s="426">
        <v>0.2</v>
      </c>
      <c r="P48" s="428">
        <v>0.15</v>
      </c>
      <c r="Q48" s="404"/>
    </row>
    <row r="49" spans="1:17" ht="15.75" thickBot="1" x14ac:dyDescent="0.3">
      <c r="A49" s="403"/>
      <c r="B49" s="442">
        <v>17</v>
      </c>
      <c r="C49" s="433" t="s">
        <v>171</v>
      </c>
      <c r="D49" s="443">
        <v>20738.38</v>
      </c>
      <c r="E49" s="458">
        <f>D49*E48/100</f>
        <v>1036.9190000000001</v>
      </c>
      <c r="F49" s="458">
        <f>D49+E49</f>
        <v>21775.299000000003</v>
      </c>
      <c r="G49" s="458">
        <f>(F49*14/100)+F49</f>
        <v>24823.840860000004</v>
      </c>
      <c r="H49" s="458">
        <f>(F49*30/100)+F49</f>
        <v>28307.888700000003</v>
      </c>
      <c r="I49" s="447"/>
      <c r="J49" s="436"/>
      <c r="K49" s="458">
        <f>(H49*17/100)+H49</f>
        <v>33120.229779000001</v>
      </c>
      <c r="L49" s="458">
        <f>(H49*28/100)+H49</f>
        <v>36234.097536000001</v>
      </c>
      <c r="M49" s="436"/>
      <c r="N49" s="458">
        <f>L49</f>
        <v>36234.097536000001</v>
      </c>
      <c r="O49" s="458">
        <f>(L49*20/100)+L49</f>
        <v>43480.917043200003</v>
      </c>
      <c r="P49" s="459">
        <f>(N49*35/100)+N49</f>
        <v>48916.031673600002</v>
      </c>
      <c r="Q49" s="404"/>
    </row>
    <row r="50" spans="1:17" ht="15.75" thickBot="1" x14ac:dyDescent="0.3">
      <c r="A50" s="403"/>
      <c r="B50" s="404"/>
      <c r="C50" s="405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</row>
    <row r="51" spans="1:17" ht="15.75" thickBot="1" x14ac:dyDescent="0.3">
      <c r="A51" s="403"/>
      <c r="B51" s="404"/>
      <c r="C51" s="405"/>
      <c r="D51" s="460"/>
      <c r="E51" s="461"/>
      <c r="F51" s="462"/>
      <c r="G51" s="311" t="s">
        <v>117</v>
      </c>
      <c r="H51" s="312"/>
      <c r="I51" s="313">
        <v>42522</v>
      </c>
      <c r="J51" s="313">
        <v>42644</v>
      </c>
      <c r="K51" s="460"/>
      <c r="L51" s="460"/>
      <c r="M51" s="404"/>
      <c r="N51" s="404"/>
      <c r="O51" s="404"/>
      <c r="P51" s="404"/>
      <c r="Q51" s="404"/>
    </row>
    <row r="52" spans="1:17" ht="15.75" thickBot="1" x14ac:dyDescent="0.3">
      <c r="A52" s="403"/>
      <c r="B52" s="404"/>
      <c r="C52" s="108" t="s">
        <v>26</v>
      </c>
      <c r="D52" s="109"/>
      <c r="E52" s="109"/>
      <c r="F52" s="110"/>
      <c r="G52" s="111" t="s">
        <v>11</v>
      </c>
      <c r="H52" s="131">
        <v>183</v>
      </c>
      <c r="I52" s="132">
        <f>H52*20/100+H52</f>
        <v>219.6</v>
      </c>
      <c r="J52" s="132">
        <f>H52*35/100+H52</f>
        <v>247.05</v>
      </c>
      <c r="O52" s="2"/>
    </row>
    <row r="53" spans="1:17" x14ac:dyDescent="0.25">
      <c r="A53" s="403"/>
      <c r="B53" s="404"/>
      <c r="C53" s="115"/>
      <c r="D53" s="116"/>
      <c r="E53" s="116"/>
      <c r="F53" s="116"/>
      <c r="G53" s="115"/>
      <c r="H53" s="117"/>
      <c r="I53" s="115"/>
      <c r="J53" s="118"/>
      <c r="K53" s="117"/>
      <c r="L53" s="115"/>
      <c r="M53" s="118"/>
      <c r="N53" s="117"/>
      <c r="O53" s="2"/>
    </row>
    <row r="54" spans="1:17" ht="15.75" x14ac:dyDescent="0.25">
      <c r="A54" s="403"/>
      <c r="B54" s="404"/>
      <c r="C54" s="130" t="s">
        <v>27</v>
      </c>
      <c r="D54" s="130"/>
      <c r="E54" s="130"/>
      <c r="F54" s="130"/>
      <c r="G54" s="130"/>
      <c r="H54" s="130"/>
      <c r="I54" s="130"/>
      <c r="J54" s="130"/>
      <c r="K54" s="2"/>
      <c r="L54" s="2"/>
      <c r="M54" s="2"/>
      <c r="N54" s="2"/>
      <c r="O54" s="2"/>
    </row>
    <row r="55" spans="1:17" ht="15.75" x14ac:dyDescent="0.25">
      <c r="A55" s="403"/>
      <c r="B55" s="404"/>
      <c r="C55" s="130"/>
      <c r="D55" s="130"/>
      <c r="E55" s="130"/>
      <c r="F55" s="130"/>
      <c r="G55" s="130"/>
      <c r="H55" s="130"/>
      <c r="I55" s="130"/>
      <c r="J55" s="130"/>
      <c r="K55" s="2"/>
      <c r="L55" s="2"/>
      <c r="M55" s="2"/>
      <c r="N55" s="2"/>
      <c r="O55" s="2"/>
    </row>
    <row r="56" spans="1:17" ht="15.75" x14ac:dyDescent="0.25">
      <c r="A56" s="403"/>
      <c r="B56" s="404"/>
      <c r="C56" s="130" t="s">
        <v>28</v>
      </c>
      <c r="D56" s="130"/>
      <c r="E56" s="130"/>
      <c r="F56" s="130"/>
      <c r="G56" s="130"/>
      <c r="H56" s="130"/>
      <c r="I56" s="130"/>
      <c r="J56" s="130"/>
      <c r="K56" s="2"/>
      <c r="L56" s="2"/>
      <c r="M56" s="2"/>
      <c r="N56" s="2"/>
      <c r="O56" s="2"/>
    </row>
    <row r="57" spans="1:17" ht="15.75" x14ac:dyDescent="0.25">
      <c r="A57" s="403"/>
      <c r="B57" s="404"/>
      <c r="C57" s="130"/>
      <c r="D57" s="130"/>
      <c r="E57" s="130"/>
      <c r="F57" s="130"/>
      <c r="G57" s="130"/>
      <c r="H57" s="130"/>
      <c r="I57" s="130"/>
      <c r="J57" s="130"/>
      <c r="K57" s="2"/>
      <c r="L57" s="2"/>
      <c r="M57" s="2"/>
      <c r="N57" s="2"/>
      <c r="O57" s="2"/>
    </row>
    <row r="58" spans="1:17" ht="15.75" x14ac:dyDescent="0.25">
      <c r="A58" s="403"/>
      <c r="B58" s="404"/>
      <c r="C58" s="130" t="s">
        <v>29</v>
      </c>
      <c r="D58" s="130"/>
      <c r="E58" s="130"/>
      <c r="F58" s="130"/>
      <c r="G58" s="130"/>
      <c r="H58" s="130"/>
      <c r="I58" s="130"/>
      <c r="J58" s="130"/>
      <c r="K58" s="2"/>
      <c r="L58" s="2"/>
      <c r="M58" s="2"/>
      <c r="N58" s="2"/>
      <c r="O58" s="2"/>
    </row>
    <row r="59" spans="1:17" ht="15.75" x14ac:dyDescent="0.25">
      <c r="A59" s="403"/>
      <c r="B59" s="404"/>
      <c r="C59" s="130"/>
      <c r="D59" s="130"/>
      <c r="E59" s="130"/>
      <c r="F59" s="130"/>
      <c r="G59" s="130"/>
      <c r="H59" s="130"/>
      <c r="I59" s="130"/>
      <c r="J59" s="130"/>
      <c r="K59" s="2"/>
      <c r="L59" s="2"/>
      <c r="M59" s="2"/>
      <c r="N59" s="2"/>
      <c r="O59" s="2"/>
    </row>
    <row r="60" spans="1:17" ht="15.75" x14ac:dyDescent="0.25">
      <c r="A60" s="403"/>
      <c r="B60" s="404"/>
      <c r="C60" s="130" t="s">
        <v>30</v>
      </c>
      <c r="D60" s="130"/>
      <c r="E60" s="130"/>
      <c r="F60" s="130"/>
      <c r="G60" s="130"/>
      <c r="H60" s="130"/>
      <c r="I60" s="130"/>
      <c r="J60" s="130"/>
      <c r="K60" s="2"/>
      <c r="L60" s="2"/>
      <c r="M60" s="2"/>
      <c r="N60" s="2"/>
      <c r="O60" s="2"/>
    </row>
    <row r="61" spans="1:17" ht="15.75" x14ac:dyDescent="0.25">
      <c r="A61" s="403"/>
      <c r="B61" s="404"/>
      <c r="C61" s="130"/>
      <c r="D61" s="130"/>
      <c r="E61" s="130"/>
      <c r="F61" s="130"/>
      <c r="G61" s="130"/>
      <c r="H61" s="130"/>
      <c r="I61" s="130"/>
      <c r="J61" s="130"/>
      <c r="K61" s="2"/>
      <c r="L61" s="2"/>
      <c r="M61" s="2"/>
      <c r="N61" s="2"/>
      <c r="O61" s="2"/>
    </row>
    <row r="62" spans="1:17" ht="15.75" x14ac:dyDescent="0.25">
      <c r="A62" s="403"/>
      <c r="B62" s="404"/>
      <c r="C62" s="130" t="s">
        <v>31</v>
      </c>
      <c r="D62" s="130"/>
      <c r="E62" s="130"/>
      <c r="F62" s="130"/>
      <c r="G62" s="130"/>
      <c r="H62" s="130"/>
      <c r="I62" s="130"/>
      <c r="J62" s="130"/>
      <c r="K62" s="2"/>
      <c r="L62" s="2"/>
      <c r="M62" s="2"/>
      <c r="N62" s="2"/>
      <c r="O62" s="2"/>
    </row>
    <row r="63" spans="1:17" ht="15.75" x14ac:dyDescent="0.25">
      <c r="A63" s="403"/>
      <c r="B63" s="404"/>
      <c r="C63" s="130"/>
      <c r="D63" s="130"/>
      <c r="E63" s="130"/>
      <c r="F63" s="130"/>
      <c r="G63" s="130"/>
      <c r="H63" s="130"/>
      <c r="I63" s="130"/>
      <c r="J63" s="130"/>
      <c r="K63" s="2"/>
      <c r="L63" s="2"/>
      <c r="M63" s="2"/>
      <c r="N63" s="2"/>
      <c r="O63" s="2"/>
    </row>
    <row r="64" spans="1:17" ht="15.75" x14ac:dyDescent="0.25">
      <c r="A64" s="403"/>
      <c r="B64" s="404"/>
      <c r="C64" s="130" t="s">
        <v>32</v>
      </c>
      <c r="D64" s="130"/>
      <c r="E64" s="130"/>
      <c r="F64" s="130"/>
      <c r="G64" s="130"/>
      <c r="H64" s="130"/>
      <c r="I64" s="130"/>
      <c r="J64" s="130"/>
      <c r="K64" s="2"/>
      <c r="L64" s="2"/>
      <c r="M64" s="2"/>
      <c r="N64" s="2"/>
      <c r="O64" s="2"/>
    </row>
    <row r="65" spans="1:15" ht="15.75" x14ac:dyDescent="0.25">
      <c r="A65" s="403"/>
      <c r="B65" s="404"/>
      <c r="C65" s="130"/>
      <c r="D65" s="130"/>
      <c r="E65" s="130"/>
      <c r="F65" s="130"/>
      <c r="G65" s="130"/>
      <c r="H65" s="130"/>
      <c r="I65" s="130"/>
      <c r="J65" s="130"/>
      <c r="K65" s="2"/>
      <c r="L65" s="2"/>
      <c r="M65" s="2"/>
      <c r="N65" s="2"/>
      <c r="O65" s="2"/>
    </row>
    <row r="66" spans="1:15" ht="18.75" x14ac:dyDescent="0.3">
      <c r="A66" s="403"/>
      <c r="B66" s="404"/>
      <c r="C66" s="133" t="s">
        <v>33</v>
      </c>
    </row>
  </sheetData>
  <mergeCells count="27">
    <mergeCell ref="E46:F46"/>
    <mergeCell ref="I46:J46"/>
    <mergeCell ref="M46:N46"/>
    <mergeCell ref="E47:F47"/>
    <mergeCell ref="I47:J47"/>
    <mergeCell ref="E51:F51"/>
    <mergeCell ref="E30:F30"/>
    <mergeCell ref="I30:J30"/>
    <mergeCell ref="E37:F37"/>
    <mergeCell ref="I37:J37"/>
    <mergeCell ref="M37:N37"/>
    <mergeCell ref="E41:F41"/>
    <mergeCell ref="I41:J41"/>
    <mergeCell ref="E14:F14"/>
    <mergeCell ref="I14:J14"/>
    <mergeCell ref="M14:N14"/>
    <mergeCell ref="E22:F22"/>
    <mergeCell ref="I22:J22"/>
    <mergeCell ref="E26:F26"/>
    <mergeCell ref="I26:J26"/>
    <mergeCell ref="M26:N26"/>
    <mergeCell ref="E2:F2"/>
    <mergeCell ref="I2:J2"/>
    <mergeCell ref="E3:F3"/>
    <mergeCell ref="I3:J3"/>
    <mergeCell ref="E10:F10"/>
    <mergeCell ref="I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4" workbookViewId="0">
      <selection activeCell="D3" sqref="D3"/>
    </sheetView>
  </sheetViews>
  <sheetFormatPr baseColWidth="10" defaultRowHeight="15" x14ac:dyDescent="0.25"/>
  <cols>
    <col min="1" max="1" width="18.7109375" customWidth="1"/>
    <col min="2" max="2" width="72.42578125" customWidth="1"/>
    <col min="3" max="3" width="25.140625" bestFit="1" customWidth="1"/>
  </cols>
  <sheetData>
    <row r="1" spans="1:5" ht="15.75" thickBot="1" x14ac:dyDescent="0.3"/>
    <row r="2" spans="1:5" ht="27" thickBot="1" x14ac:dyDescent="0.4">
      <c r="A2" s="351" t="s">
        <v>139</v>
      </c>
      <c r="B2" s="352"/>
    </row>
    <row r="3" spans="1:5" ht="27" thickBot="1" x14ac:dyDescent="0.4">
      <c r="A3" s="340"/>
      <c r="B3" s="341"/>
      <c r="C3" s="341"/>
    </row>
    <row r="4" spans="1:5" ht="30" customHeight="1" thickTop="1" thickBot="1" x14ac:dyDescent="0.3">
      <c r="A4" s="342" t="s">
        <v>118</v>
      </c>
      <c r="B4" s="343" t="s">
        <v>119</v>
      </c>
      <c r="C4" s="343" t="s">
        <v>120</v>
      </c>
    </row>
    <row r="5" spans="1:5" ht="20.45" customHeight="1" thickTop="1" thickBot="1" x14ac:dyDescent="0.3">
      <c r="A5" s="344" t="s">
        <v>60</v>
      </c>
      <c r="B5" s="345" t="s">
        <v>121</v>
      </c>
      <c r="C5" s="346">
        <v>13800</v>
      </c>
    </row>
    <row r="6" spans="1:5" ht="20.45" customHeight="1" thickBot="1" x14ac:dyDescent="0.3">
      <c r="A6" s="344" t="s">
        <v>61</v>
      </c>
      <c r="B6" s="347" t="s">
        <v>122</v>
      </c>
      <c r="C6" s="346">
        <v>20313.599999999999</v>
      </c>
      <c r="E6" s="339"/>
    </row>
    <row r="7" spans="1:5" ht="20.45" customHeight="1" thickBot="1" x14ac:dyDescent="0.3">
      <c r="A7" s="344" t="s">
        <v>62</v>
      </c>
      <c r="B7" s="347" t="s">
        <v>123</v>
      </c>
      <c r="C7" s="348" t="s">
        <v>124</v>
      </c>
      <c r="E7" s="350"/>
    </row>
    <row r="8" spans="1:5" ht="20.45" customHeight="1" thickBot="1" x14ac:dyDescent="0.3">
      <c r="A8" s="344" t="s">
        <v>63</v>
      </c>
      <c r="B8" s="347" t="s">
        <v>125</v>
      </c>
      <c r="C8" s="348" t="s">
        <v>124</v>
      </c>
    </row>
    <row r="9" spans="1:5" ht="20.45" customHeight="1" thickBot="1" x14ac:dyDescent="0.3">
      <c r="A9" s="344" t="s">
        <v>126</v>
      </c>
      <c r="B9" s="347" t="s">
        <v>127</v>
      </c>
      <c r="C9" s="348" t="s">
        <v>128</v>
      </c>
    </row>
    <row r="10" spans="1:5" ht="20.45" customHeight="1" thickBot="1" x14ac:dyDescent="0.3">
      <c r="A10" s="344" t="s">
        <v>65</v>
      </c>
      <c r="B10" s="347" t="s">
        <v>129</v>
      </c>
      <c r="C10" s="348" t="s">
        <v>124</v>
      </c>
    </row>
    <row r="11" spans="1:5" ht="20.45" customHeight="1" thickBot="1" x14ac:dyDescent="0.3">
      <c r="A11" s="344" t="s">
        <v>66</v>
      </c>
      <c r="B11" s="349" t="s">
        <v>130</v>
      </c>
      <c r="C11" s="348" t="s">
        <v>124</v>
      </c>
    </row>
    <row r="12" spans="1:5" ht="20.45" customHeight="1" thickBot="1" x14ac:dyDescent="0.3">
      <c r="A12" s="344" t="s">
        <v>131</v>
      </c>
      <c r="B12" s="349" t="s">
        <v>132</v>
      </c>
      <c r="C12" s="348" t="s">
        <v>128</v>
      </c>
    </row>
    <row r="13" spans="1:5" x14ac:dyDescent="0.25">
      <c r="A13" s="339"/>
      <c r="B13" s="339"/>
      <c r="C13" s="339"/>
    </row>
    <row r="14" spans="1:5" ht="15.75" thickBot="1" x14ac:dyDescent="0.3">
      <c r="A14" s="339"/>
      <c r="B14" s="339"/>
      <c r="C14" s="339"/>
    </row>
    <row r="15" spans="1:5" ht="21" thickBot="1" x14ac:dyDescent="0.3">
      <c r="A15" s="391" t="s">
        <v>133</v>
      </c>
      <c r="B15" s="392"/>
      <c r="C15" s="339"/>
    </row>
    <row r="16" spans="1:5" ht="19.5" thickBot="1" x14ac:dyDescent="0.3">
      <c r="A16" s="339"/>
      <c r="B16" s="393" t="s">
        <v>134</v>
      </c>
      <c r="C16" s="394"/>
    </row>
    <row r="17" spans="1:3" ht="19.5" thickBot="1" x14ac:dyDescent="0.3">
      <c r="A17" s="339"/>
      <c r="B17" s="393" t="s">
        <v>135</v>
      </c>
      <c r="C17" s="394"/>
    </row>
    <row r="18" spans="1:3" ht="19.5" thickBot="1" x14ac:dyDescent="0.3">
      <c r="A18" s="339"/>
      <c r="B18" s="393" t="s">
        <v>136</v>
      </c>
      <c r="C18" s="394"/>
    </row>
    <row r="19" spans="1:3" ht="19.5" thickBot="1" x14ac:dyDescent="0.3">
      <c r="A19" s="339"/>
      <c r="B19" s="393" t="s">
        <v>137</v>
      </c>
      <c r="C19" s="394"/>
    </row>
    <row r="20" spans="1:3" ht="19.5" thickBot="1" x14ac:dyDescent="0.3">
      <c r="A20" s="339"/>
      <c r="B20" s="393" t="s">
        <v>138</v>
      </c>
      <c r="C20" s="394"/>
    </row>
  </sheetData>
  <mergeCells count="6">
    <mergeCell ref="A15:B15"/>
    <mergeCell ref="B16:C16"/>
    <mergeCell ref="B17:C17"/>
    <mergeCell ref="B19:C19"/>
    <mergeCell ref="B20:C20"/>
    <mergeCell ref="B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J1" sqref="J1"/>
    </sheetView>
  </sheetViews>
  <sheetFormatPr baseColWidth="10" defaultRowHeight="15" x14ac:dyDescent="0.25"/>
  <cols>
    <col min="1" max="1" width="5.42578125" customWidth="1"/>
    <col min="2" max="2" width="27.85546875" customWidth="1"/>
    <col min="5" max="5" width="12.28515625" customWidth="1"/>
    <col min="6" max="7" width="11.85546875" bestFit="1" customWidth="1"/>
  </cols>
  <sheetData>
    <row r="1" spans="2:7" ht="28.5" customHeight="1" thickBot="1" x14ac:dyDescent="0.3"/>
    <row r="2" spans="2:7" ht="27" thickBot="1" x14ac:dyDescent="0.45">
      <c r="B2" s="353" t="s">
        <v>155</v>
      </c>
      <c r="C2" s="354"/>
      <c r="D2" s="354"/>
      <c r="E2" s="354"/>
      <c r="F2" s="355"/>
    </row>
    <row r="3" spans="2:7" ht="27" thickBot="1" x14ac:dyDescent="0.45">
      <c r="B3" s="356"/>
      <c r="C3" s="53"/>
      <c r="D3" s="53"/>
      <c r="E3" s="53"/>
      <c r="F3" s="377" t="s">
        <v>140</v>
      </c>
    </row>
    <row r="4" spans="2:7" ht="15.75" thickBot="1" x14ac:dyDescent="0.3">
      <c r="B4" s="395" t="s">
        <v>57</v>
      </c>
      <c r="C4" s="396"/>
      <c r="D4" s="339"/>
      <c r="E4" s="339"/>
      <c r="G4" s="339"/>
    </row>
    <row r="5" spans="2:7" ht="48" thickBot="1" x14ac:dyDescent="0.3">
      <c r="B5" s="397"/>
      <c r="C5" s="398"/>
      <c r="D5" s="363" t="s">
        <v>141</v>
      </c>
      <c r="E5" s="389" t="s">
        <v>142</v>
      </c>
      <c r="F5" s="390" t="s">
        <v>143</v>
      </c>
      <c r="G5" s="364" t="s">
        <v>156</v>
      </c>
    </row>
    <row r="6" spans="2:7" ht="16.5" thickBot="1" x14ac:dyDescent="0.3">
      <c r="B6" s="399"/>
      <c r="C6" s="400"/>
      <c r="D6" s="361"/>
      <c r="E6" s="361"/>
      <c r="F6" s="361"/>
      <c r="G6" s="361"/>
    </row>
    <row r="7" spans="2:7" ht="16.5" thickBot="1" x14ac:dyDescent="0.3">
      <c r="B7" s="357"/>
      <c r="C7" s="358"/>
      <c r="D7" s="361"/>
      <c r="E7" s="361"/>
      <c r="F7" s="361"/>
      <c r="G7" s="361"/>
    </row>
    <row r="8" spans="2:7" ht="16.5" thickBot="1" x14ac:dyDescent="0.3">
      <c r="B8" s="359" t="s">
        <v>121</v>
      </c>
      <c r="C8" s="360">
        <v>1</v>
      </c>
      <c r="D8" s="365">
        <v>7293</v>
      </c>
      <c r="E8" s="366">
        <v>8386.9500000000007</v>
      </c>
      <c r="F8" s="367">
        <v>8751.6</v>
      </c>
      <c r="G8" s="367">
        <v>9918.48</v>
      </c>
    </row>
    <row r="9" spans="2:7" ht="16.5" thickBot="1" x14ac:dyDescent="0.3">
      <c r="B9" s="357"/>
      <c r="C9" s="358"/>
      <c r="D9" s="368"/>
      <c r="E9" s="369"/>
      <c r="F9" s="370"/>
      <c r="G9" s="370"/>
    </row>
    <row r="10" spans="2:7" ht="16.5" thickBot="1" x14ac:dyDescent="0.3">
      <c r="B10" s="359" t="s">
        <v>144</v>
      </c>
      <c r="C10" s="360">
        <v>2</v>
      </c>
      <c r="D10" s="371">
        <v>9480.9</v>
      </c>
      <c r="E10" s="372">
        <v>10903.04</v>
      </c>
      <c r="F10" s="373">
        <v>11377.08</v>
      </c>
      <c r="G10" s="373">
        <v>12894.02</v>
      </c>
    </row>
    <row r="11" spans="2:7" ht="16.5" thickBot="1" x14ac:dyDescent="0.3">
      <c r="B11" s="357"/>
      <c r="C11" s="358"/>
      <c r="D11" s="368"/>
      <c r="E11" s="369"/>
      <c r="F11" s="370"/>
      <c r="G11" s="370"/>
    </row>
    <row r="12" spans="2:7" ht="16.5" thickBot="1" x14ac:dyDescent="0.3">
      <c r="B12" s="359" t="s">
        <v>145</v>
      </c>
      <c r="C12" s="360">
        <v>2</v>
      </c>
      <c r="D12" s="371">
        <v>9480.9</v>
      </c>
      <c r="E12" s="372">
        <v>10903.04</v>
      </c>
      <c r="F12" s="373">
        <v>11377.08</v>
      </c>
      <c r="G12" s="373">
        <v>12894.02</v>
      </c>
    </row>
    <row r="13" spans="2:7" ht="16.5" thickBot="1" x14ac:dyDescent="0.3">
      <c r="B13" s="357"/>
      <c r="C13" s="358"/>
      <c r="D13" s="368"/>
      <c r="E13" s="369"/>
      <c r="F13" s="370"/>
      <c r="G13" s="370"/>
    </row>
    <row r="14" spans="2:7" ht="16.5" thickBot="1" x14ac:dyDescent="0.3">
      <c r="B14" s="359" t="s">
        <v>146</v>
      </c>
      <c r="C14" s="360">
        <v>3</v>
      </c>
      <c r="D14" s="371">
        <v>10478</v>
      </c>
      <c r="E14" s="372">
        <v>12049.7</v>
      </c>
      <c r="F14" s="373">
        <v>12573.6</v>
      </c>
      <c r="G14" s="373">
        <v>14250.08</v>
      </c>
    </row>
    <row r="15" spans="2:7" ht="16.5" thickBot="1" x14ac:dyDescent="0.3">
      <c r="B15" s="357"/>
      <c r="C15" s="358"/>
      <c r="D15" s="368"/>
      <c r="E15" s="369"/>
      <c r="F15" s="370"/>
      <c r="G15" s="370"/>
    </row>
    <row r="16" spans="2:7" ht="16.5" thickBot="1" x14ac:dyDescent="0.3">
      <c r="B16" s="359" t="s">
        <v>147</v>
      </c>
      <c r="C16" s="360">
        <v>4</v>
      </c>
      <c r="D16" s="371">
        <v>11664.9</v>
      </c>
      <c r="E16" s="372">
        <v>13414.64</v>
      </c>
      <c r="F16" s="373">
        <v>13997.88</v>
      </c>
      <c r="G16" s="373">
        <v>15864.26</v>
      </c>
    </row>
    <row r="17" spans="2:7" ht="16.5" thickBot="1" x14ac:dyDescent="0.3">
      <c r="B17" s="357"/>
      <c r="C17" s="358"/>
      <c r="D17" s="368"/>
      <c r="E17" s="369"/>
      <c r="F17" s="370"/>
      <c r="G17" s="370"/>
    </row>
    <row r="18" spans="2:7" ht="16.5" thickBot="1" x14ac:dyDescent="0.3">
      <c r="B18" s="359" t="s">
        <v>130</v>
      </c>
      <c r="C18" s="360">
        <v>4</v>
      </c>
      <c r="D18" s="371">
        <v>11664.9</v>
      </c>
      <c r="E18" s="372">
        <v>13414.64</v>
      </c>
      <c r="F18" s="373">
        <v>13997.88</v>
      </c>
      <c r="G18" s="373">
        <v>15864.26</v>
      </c>
    </row>
    <row r="19" spans="2:7" ht="16.5" thickBot="1" x14ac:dyDescent="0.3">
      <c r="B19" s="357"/>
      <c r="C19" s="358"/>
      <c r="D19" s="368"/>
      <c r="E19" s="369"/>
      <c r="F19" s="370"/>
      <c r="G19" s="370"/>
    </row>
    <row r="20" spans="2:7" ht="16.5" thickBot="1" x14ac:dyDescent="0.3">
      <c r="B20" s="359" t="s">
        <v>148</v>
      </c>
      <c r="C20" s="360">
        <v>4</v>
      </c>
      <c r="D20" s="371">
        <v>11664.9</v>
      </c>
      <c r="E20" s="372">
        <v>13414.64</v>
      </c>
      <c r="F20" s="373">
        <v>13997.88</v>
      </c>
      <c r="G20" s="373">
        <v>15864.26</v>
      </c>
    </row>
    <row r="21" spans="2:7" ht="16.5" thickBot="1" x14ac:dyDescent="0.3">
      <c r="B21" s="357"/>
      <c r="C21" s="358"/>
      <c r="D21" s="368"/>
      <c r="E21" s="369"/>
      <c r="F21" s="370"/>
      <c r="G21" s="370"/>
    </row>
    <row r="22" spans="2:7" ht="16.5" thickBot="1" x14ac:dyDescent="0.3">
      <c r="B22" s="359" t="s">
        <v>129</v>
      </c>
      <c r="C22" s="360">
        <v>4</v>
      </c>
      <c r="D22" s="371">
        <v>11664.9</v>
      </c>
      <c r="E22" s="372">
        <v>13414.64</v>
      </c>
      <c r="F22" s="373">
        <v>13997.88</v>
      </c>
      <c r="G22" s="373">
        <v>15864.26</v>
      </c>
    </row>
    <row r="23" spans="2:7" ht="16.5" thickBot="1" x14ac:dyDescent="0.3">
      <c r="B23" s="357"/>
      <c r="C23" s="358"/>
      <c r="D23" s="368"/>
      <c r="E23" s="369"/>
      <c r="F23" s="370"/>
      <c r="G23" s="370"/>
    </row>
    <row r="24" spans="2:7" ht="16.5" thickBot="1" x14ac:dyDescent="0.3">
      <c r="B24" s="359" t="s">
        <v>149</v>
      </c>
      <c r="C24" s="360">
        <v>5</v>
      </c>
      <c r="D24" s="374">
        <v>13340.6</v>
      </c>
      <c r="E24" s="375">
        <v>15341.69</v>
      </c>
      <c r="F24" s="376">
        <v>16008.72</v>
      </c>
      <c r="G24" s="376">
        <v>18143.22</v>
      </c>
    </row>
    <row r="25" spans="2:7" x14ac:dyDescent="0.25">
      <c r="B25" s="339"/>
      <c r="C25" s="339"/>
      <c r="D25" s="339"/>
      <c r="E25" s="339"/>
      <c r="F25" s="339"/>
      <c r="G25" s="339"/>
    </row>
    <row r="26" spans="2:7" ht="15.75" thickBot="1" x14ac:dyDescent="0.3">
      <c r="B26" s="339"/>
      <c r="C26" s="339"/>
      <c r="D26" s="339"/>
      <c r="E26" s="339"/>
      <c r="F26" s="339"/>
      <c r="G26" s="339"/>
    </row>
    <row r="27" spans="2:7" ht="16.5" thickBot="1" x14ac:dyDescent="0.3">
      <c r="B27" s="378" t="s">
        <v>133</v>
      </c>
      <c r="C27" s="362"/>
      <c r="D27" s="362"/>
      <c r="E27" s="362"/>
      <c r="F27" s="362"/>
      <c r="G27" s="362"/>
    </row>
    <row r="28" spans="2:7" ht="16.5" thickBot="1" x14ac:dyDescent="0.3">
      <c r="B28" s="379" t="s">
        <v>1</v>
      </c>
      <c r="C28" s="379" t="s">
        <v>5</v>
      </c>
      <c r="D28" s="380">
        <v>0.2</v>
      </c>
      <c r="E28" s="381"/>
      <c r="F28" s="381"/>
      <c r="G28" s="382"/>
    </row>
    <row r="29" spans="2:7" ht="16.5" thickBot="1" x14ac:dyDescent="0.3">
      <c r="B29" s="383" t="s">
        <v>150</v>
      </c>
      <c r="C29" s="379" t="s">
        <v>6</v>
      </c>
      <c r="D29" s="384">
        <v>0.1</v>
      </c>
      <c r="E29" s="385"/>
      <c r="F29" s="385"/>
      <c r="G29" s="386"/>
    </row>
    <row r="30" spans="2:7" ht="16.5" thickBot="1" x14ac:dyDescent="0.3">
      <c r="B30" s="383" t="s">
        <v>151</v>
      </c>
      <c r="C30" s="387"/>
      <c r="D30" s="384">
        <v>0.1</v>
      </c>
      <c r="E30" s="385"/>
      <c r="F30" s="385"/>
      <c r="G30" s="386"/>
    </row>
    <row r="31" spans="2:7" ht="16.5" thickBot="1" x14ac:dyDescent="0.3">
      <c r="B31" s="383" t="s">
        <v>21</v>
      </c>
      <c r="C31" s="387"/>
      <c r="D31" s="401" t="s">
        <v>152</v>
      </c>
      <c r="E31" s="401"/>
      <c r="F31" s="401"/>
      <c r="G31" s="402"/>
    </row>
    <row r="32" spans="2:7" ht="16.5" thickBot="1" x14ac:dyDescent="0.3">
      <c r="B32" s="388" t="s">
        <v>153</v>
      </c>
      <c r="C32" s="387"/>
      <c r="D32" s="401" t="s">
        <v>154</v>
      </c>
      <c r="E32" s="401"/>
      <c r="F32" s="401"/>
      <c r="G32" s="402"/>
    </row>
  </sheetData>
  <mergeCells count="3">
    <mergeCell ref="B4:C6"/>
    <mergeCell ref="D31:G31"/>
    <mergeCell ref="D32:G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L14" sqref="L14"/>
    </sheetView>
  </sheetViews>
  <sheetFormatPr baseColWidth="10" defaultRowHeight="15" x14ac:dyDescent="0.25"/>
  <cols>
    <col min="1" max="1" width="60.85546875" customWidth="1"/>
    <col min="2" max="2" width="6.85546875" bestFit="1" customWidth="1"/>
    <col min="3" max="3" width="11.5703125" bestFit="1" customWidth="1"/>
    <col min="4" max="6" width="12.7109375" bestFit="1" customWidth="1"/>
  </cols>
  <sheetData>
    <row r="1" spans="1:8" ht="15.75" x14ac:dyDescent="0.25">
      <c r="A1" s="266"/>
      <c r="B1" s="260"/>
      <c r="C1" s="262"/>
      <c r="D1" s="262"/>
      <c r="E1" s="262"/>
      <c r="F1" s="262"/>
      <c r="G1" s="262"/>
      <c r="H1" s="262"/>
    </row>
    <row r="2" spans="1:8" ht="16.5" thickBot="1" x14ac:dyDescent="0.3">
      <c r="A2" s="259"/>
      <c r="B2" s="260"/>
      <c r="C2" s="261" t="s">
        <v>80</v>
      </c>
      <c r="D2" s="262"/>
      <c r="E2" s="262" t="s">
        <v>81</v>
      </c>
      <c r="F2" s="262"/>
      <c r="G2" s="262" t="s">
        <v>114</v>
      </c>
      <c r="H2" s="262"/>
    </row>
    <row r="3" spans="1:8" ht="32.25" thickBot="1" x14ac:dyDescent="0.3">
      <c r="A3" s="293" t="s">
        <v>82</v>
      </c>
      <c r="B3" s="293" t="s">
        <v>83</v>
      </c>
      <c r="C3" s="295" t="s">
        <v>84</v>
      </c>
      <c r="D3" s="295" t="s">
        <v>85</v>
      </c>
      <c r="E3" s="296" t="s">
        <v>86</v>
      </c>
      <c r="F3" s="296" t="s">
        <v>87</v>
      </c>
      <c r="G3" s="296" t="s">
        <v>115</v>
      </c>
      <c r="H3" s="296" t="s">
        <v>116</v>
      </c>
    </row>
    <row r="4" spans="1:8" ht="15.75" x14ac:dyDescent="0.25">
      <c r="A4" s="306"/>
      <c r="B4" s="299" t="s">
        <v>4</v>
      </c>
      <c r="C4" s="294">
        <v>3388</v>
      </c>
      <c r="D4" s="294">
        <f>C4*22/100+C4</f>
        <v>4133.3599999999997</v>
      </c>
      <c r="E4" s="294">
        <f>C4*5.8/100+D4</f>
        <v>4329.8639999999996</v>
      </c>
      <c r="F4" s="294">
        <f>E4*18/100+E4</f>
        <v>5109.2395199999992</v>
      </c>
      <c r="G4" s="297">
        <f>E4*23/100+E4</f>
        <v>5325.73272</v>
      </c>
      <c r="H4" s="298">
        <f>E4*30/100+E4</f>
        <v>5628.8231999999989</v>
      </c>
    </row>
    <row r="5" spans="1:8" ht="15.75" x14ac:dyDescent="0.25">
      <c r="A5" s="307" t="s">
        <v>88</v>
      </c>
      <c r="B5" s="300" t="s">
        <v>5</v>
      </c>
      <c r="C5" s="263">
        <v>4506</v>
      </c>
      <c r="D5" s="263">
        <f t="shared" ref="D5:D63" si="0">C5*22/100+C5</f>
        <v>5497.32</v>
      </c>
      <c r="E5" s="263">
        <f t="shared" ref="E5:E63" si="1">C5*5.8/100+D5</f>
        <v>5758.6679999999997</v>
      </c>
      <c r="F5" s="263">
        <f t="shared" ref="F5:F63" si="2">E5*18/100+E5</f>
        <v>6795.2282399999995</v>
      </c>
      <c r="G5" s="267">
        <f t="shared" ref="G5:G68" si="3">E5*23/100+E5</f>
        <v>7083.1616399999994</v>
      </c>
      <c r="H5" s="277">
        <f t="shared" ref="H5:H68" si="4">E5*30/100+E5</f>
        <v>7486.268399999999</v>
      </c>
    </row>
    <row r="6" spans="1:8" ht="15.75" x14ac:dyDescent="0.25">
      <c r="A6" s="307"/>
      <c r="B6" s="300" t="s">
        <v>6</v>
      </c>
      <c r="C6" s="263">
        <v>4135</v>
      </c>
      <c r="D6" s="263">
        <f t="shared" si="0"/>
        <v>5044.7</v>
      </c>
      <c r="E6" s="263">
        <f t="shared" si="1"/>
        <v>5284.53</v>
      </c>
      <c r="F6" s="263">
        <f t="shared" si="2"/>
        <v>6235.7453999999998</v>
      </c>
      <c r="G6" s="267">
        <f t="shared" si="3"/>
        <v>6499.9718999999996</v>
      </c>
      <c r="H6" s="277">
        <f t="shared" si="4"/>
        <v>6869.8889999999992</v>
      </c>
    </row>
    <row r="7" spans="1:8" ht="15.75" x14ac:dyDescent="0.25">
      <c r="A7" s="308"/>
      <c r="B7" s="301" t="s">
        <v>89</v>
      </c>
      <c r="C7" s="264">
        <v>3557</v>
      </c>
      <c r="D7" s="264">
        <f t="shared" si="0"/>
        <v>4339.54</v>
      </c>
      <c r="E7" s="264">
        <f t="shared" si="1"/>
        <v>4545.8459999999995</v>
      </c>
      <c r="F7" s="264">
        <f t="shared" si="2"/>
        <v>5364.0982799999992</v>
      </c>
      <c r="G7" s="267">
        <f t="shared" si="3"/>
        <v>5591.3905799999993</v>
      </c>
      <c r="H7" s="277">
        <f t="shared" si="4"/>
        <v>5909.599799999999</v>
      </c>
    </row>
    <row r="8" spans="1:8" ht="15.75" x14ac:dyDescent="0.25">
      <c r="A8" s="309"/>
      <c r="B8" s="302" t="s">
        <v>4</v>
      </c>
      <c r="C8" s="291">
        <v>3459</v>
      </c>
      <c r="D8" s="291">
        <f t="shared" si="0"/>
        <v>4219.9799999999996</v>
      </c>
      <c r="E8" s="291">
        <f t="shared" si="1"/>
        <v>4420.6019999999999</v>
      </c>
      <c r="F8" s="291">
        <f t="shared" si="2"/>
        <v>5216.3103599999995</v>
      </c>
      <c r="G8" s="267">
        <f t="shared" si="3"/>
        <v>5437.3404599999994</v>
      </c>
      <c r="H8" s="277">
        <f t="shared" si="4"/>
        <v>5746.7825999999995</v>
      </c>
    </row>
    <row r="9" spans="1:8" ht="15.75" x14ac:dyDescent="0.25">
      <c r="A9" s="307" t="s">
        <v>5</v>
      </c>
      <c r="B9" s="303" t="s">
        <v>5</v>
      </c>
      <c r="C9" s="263">
        <v>4602</v>
      </c>
      <c r="D9" s="263">
        <f t="shared" si="0"/>
        <v>5614.4400000000005</v>
      </c>
      <c r="E9" s="263">
        <f t="shared" si="1"/>
        <v>5881.3560000000007</v>
      </c>
      <c r="F9" s="263">
        <f t="shared" si="2"/>
        <v>6940.0000800000007</v>
      </c>
      <c r="G9" s="267">
        <f t="shared" si="3"/>
        <v>7234.0678800000005</v>
      </c>
      <c r="H9" s="277">
        <f t="shared" si="4"/>
        <v>7645.7628000000004</v>
      </c>
    </row>
    <row r="10" spans="1:8" ht="15.75" x14ac:dyDescent="0.25">
      <c r="A10" s="307"/>
      <c r="B10" s="303" t="s">
        <v>6</v>
      </c>
      <c r="C10" s="263">
        <v>4219</v>
      </c>
      <c r="D10" s="263">
        <f t="shared" si="0"/>
        <v>5147.18</v>
      </c>
      <c r="E10" s="263">
        <f t="shared" si="1"/>
        <v>5391.8820000000005</v>
      </c>
      <c r="F10" s="263">
        <f t="shared" si="2"/>
        <v>6362.4207600000009</v>
      </c>
      <c r="G10" s="267">
        <f t="shared" si="3"/>
        <v>6632.0148600000011</v>
      </c>
      <c r="H10" s="277">
        <f t="shared" si="4"/>
        <v>7009.4466000000011</v>
      </c>
    </row>
    <row r="11" spans="1:8" ht="15.75" x14ac:dyDescent="0.25">
      <c r="A11" s="308"/>
      <c r="B11" s="304" t="s">
        <v>89</v>
      </c>
      <c r="C11" s="264">
        <v>3632</v>
      </c>
      <c r="D11" s="264">
        <f t="shared" si="0"/>
        <v>4431.04</v>
      </c>
      <c r="E11" s="264">
        <f t="shared" si="1"/>
        <v>4641.6959999999999</v>
      </c>
      <c r="F11" s="264">
        <f t="shared" si="2"/>
        <v>5477.2012799999993</v>
      </c>
      <c r="G11" s="267">
        <f t="shared" si="3"/>
        <v>5709.2860799999999</v>
      </c>
      <c r="H11" s="277">
        <f t="shared" si="4"/>
        <v>6034.2047999999995</v>
      </c>
    </row>
    <row r="12" spans="1:8" ht="15.75" x14ac:dyDescent="0.25">
      <c r="A12" s="309"/>
      <c r="B12" s="302" t="s">
        <v>4</v>
      </c>
      <c r="C12" s="291">
        <v>3530</v>
      </c>
      <c r="D12" s="291">
        <f t="shared" si="0"/>
        <v>4306.6000000000004</v>
      </c>
      <c r="E12" s="291">
        <f t="shared" si="1"/>
        <v>4511.34</v>
      </c>
      <c r="F12" s="291">
        <f t="shared" si="2"/>
        <v>5323.3811999999998</v>
      </c>
      <c r="G12" s="267">
        <f t="shared" si="3"/>
        <v>5548.9482000000007</v>
      </c>
      <c r="H12" s="277">
        <f t="shared" si="4"/>
        <v>5864.7420000000002</v>
      </c>
    </row>
    <row r="13" spans="1:8" ht="15.75" x14ac:dyDescent="0.25">
      <c r="A13" s="307" t="s">
        <v>6</v>
      </c>
      <c r="B13" s="303" t="s">
        <v>5</v>
      </c>
      <c r="C13" s="263">
        <v>4697</v>
      </c>
      <c r="D13" s="263">
        <f t="shared" si="0"/>
        <v>5730.34</v>
      </c>
      <c r="E13" s="263">
        <f t="shared" si="1"/>
        <v>6002.7660000000005</v>
      </c>
      <c r="F13" s="263">
        <f t="shared" si="2"/>
        <v>7083.2638800000004</v>
      </c>
      <c r="G13" s="267">
        <f t="shared" si="3"/>
        <v>7383.402180000001</v>
      </c>
      <c r="H13" s="277">
        <f t="shared" si="4"/>
        <v>7803.595800000001</v>
      </c>
    </row>
    <row r="14" spans="1:8" ht="15.75" x14ac:dyDescent="0.25">
      <c r="A14" s="307"/>
      <c r="B14" s="303" t="s">
        <v>6</v>
      </c>
      <c r="C14" s="263">
        <v>4304</v>
      </c>
      <c r="D14" s="263">
        <f t="shared" si="0"/>
        <v>5250.88</v>
      </c>
      <c r="E14" s="263">
        <f t="shared" si="1"/>
        <v>5500.5119999999997</v>
      </c>
      <c r="F14" s="263">
        <f t="shared" si="2"/>
        <v>6490.6041599999999</v>
      </c>
      <c r="G14" s="267">
        <f t="shared" si="3"/>
        <v>6765.6297599999998</v>
      </c>
      <c r="H14" s="277">
        <f t="shared" si="4"/>
        <v>7150.6655999999994</v>
      </c>
    </row>
    <row r="15" spans="1:8" ht="15.75" x14ac:dyDescent="0.25">
      <c r="A15" s="308"/>
      <c r="B15" s="304" t="s">
        <v>89</v>
      </c>
      <c r="C15" s="264">
        <v>3706</v>
      </c>
      <c r="D15" s="264">
        <f t="shared" si="0"/>
        <v>4521.32</v>
      </c>
      <c r="E15" s="264">
        <f t="shared" si="1"/>
        <v>4736.268</v>
      </c>
      <c r="F15" s="264">
        <f t="shared" si="2"/>
        <v>5588.7962399999997</v>
      </c>
      <c r="G15" s="267">
        <f t="shared" si="3"/>
        <v>5825.6096400000006</v>
      </c>
      <c r="H15" s="277">
        <f t="shared" si="4"/>
        <v>6157.1484</v>
      </c>
    </row>
    <row r="16" spans="1:8" ht="15.75" x14ac:dyDescent="0.25">
      <c r="A16" s="309"/>
      <c r="B16" s="302" t="s">
        <v>4</v>
      </c>
      <c r="C16" s="291">
        <v>3606</v>
      </c>
      <c r="D16" s="291">
        <f t="shared" si="0"/>
        <v>4399.32</v>
      </c>
      <c r="E16" s="291">
        <f t="shared" si="1"/>
        <v>4608.4679999999998</v>
      </c>
      <c r="F16" s="291">
        <f t="shared" si="2"/>
        <v>5437.9922399999996</v>
      </c>
      <c r="G16" s="267">
        <f t="shared" si="3"/>
        <v>5668.4156399999993</v>
      </c>
      <c r="H16" s="277">
        <f t="shared" si="4"/>
        <v>5991.0083999999997</v>
      </c>
    </row>
    <row r="17" spans="1:8" ht="15.75" x14ac:dyDescent="0.25">
      <c r="A17" s="307" t="s">
        <v>90</v>
      </c>
      <c r="B17" s="303" t="s">
        <v>5</v>
      </c>
      <c r="C17" s="263">
        <v>4796</v>
      </c>
      <c r="D17" s="263">
        <f t="shared" si="0"/>
        <v>5851.12</v>
      </c>
      <c r="E17" s="263">
        <f t="shared" si="1"/>
        <v>6129.2879999999996</v>
      </c>
      <c r="F17" s="263">
        <f t="shared" si="2"/>
        <v>7232.5598399999999</v>
      </c>
      <c r="G17" s="267">
        <f t="shared" si="3"/>
        <v>7539.0242399999988</v>
      </c>
      <c r="H17" s="277">
        <f t="shared" si="4"/>
        <v>7968.0743999999995</v>
      </c>
    </row>
    <row r="18" spans="1:8" ht="15.75" x14ac:dyDescent="0.25">
      <c r="A18" s="307"/>
      <c r="B18" s="303" t="s">
        <v>6</v>
      </c>
      <c r="C18" s="263">
        <v>4402</v>
      </c>
      <c r="D18" s="263">
        <f t="shared" si="0"/>
        <v>5370.4400000000005</v>
      </c>
      <c r="E18" s="263">
        <f t="shared" si="1"/>
        <v>5625.7560000000003</v>
      </c>
      <c r="F18" s="263">
        <f t="shared" si="2"/>
        <v>6638.3920800000005</v>
      </c>
      <c r="G18" s="267">
        <f t="shared" si="3"/>
        <v>6919.6798800000006</v>
      </c>
      <c r="H18" s="277">
        <f t="shared" si="4"/>
        <v>7313.4828000000007</v>
      </c>
    </row>
    <row r="19" spans="1:8" ht="15.75" x14ac:dyDescent="0.25">
      <c r="A19" s="308"/>
      <c r="B19" s="304" t="s">
        <v>89</v>
      </c>
      <c r="C19" s="264">
        <v>3784</v>
      </c>
      <c r="D19" s="264">
        <f t="shared" si="0"/>
        <v>4616.4799999999996</v>
      </c>
      <c r="E19" s="264">
        <f t="shared" si="1"/>
        <v>4835.9519999999993</v>
      </c>
      <c r="F19" s="264">
        <f t="shared" si="2"/>
        <v>5706.4233599999989</v>
      </c>
      <c r="G19" s="267">
        <f t="shared" si="3"/>
        <v>5948.2209599999987</v>
      </c>
      <c r="H19" s="277">
        <f t="shared" si="4"/>
        <v>6286.7375999999986</v>
      </c>
    </row>
    <row r="20" spans="1:8" ht="15.75" x14ac:dyDescent="0.25">
      <c r="A20" s="309"/>
      <c r="B20" s="302" t="s">
        <v>4</v>
      </c>
      <c r="C20" s="291">
        <v>3705</v>
      </c>
      <c r="D20" s="291">
        <f t="shared" si="0"/>
        <v>4520.1000000000004</v>
      </c>
      <c r="E20" s="291">
        <f t="shared" si="1"/>
        <v>4734.9900000000007</v>
      </c>
      <c r="F20" s="291">
        <f t="shared" si="2"/>
        <v>5587.2882000000009</v>
      </c>
      <c r="G20" s="267">
        <f t="shared" si="3"/>
        <v>5824.0377000000008</v>
      </c>
      <c r="H20" s="277">
        <f t="shared" si="4"/>
        <v>6155.487000000001</v>
      </c>
    </row>
    <row r="21" spans="1:8" ht="15.75" x14ac:dyDescent="0.25">
      <c r="A21" s="307" t="s">
        <v>4</v>
      </c>
      <c r="B21" s="303" t="s">
        <v>5</v>
      </c>
      <c r="C21" s="263">
        <v>4931</v>
      </c>
      <c r="D21" s="263">
        <f t="shared" si="0"/>
        <v>6015.82</v>
      </c>
      <c r="E21" s="263">
        <f t="shared" si="1"/>
        <v>6301.8179999999993</v>
      </c>
      <c r="F21" s="263">
        <f t="shared" si="2"/>
        <v>7436.1452399999989</v>
      </c>
      <c r="G21" s="267">
        <f t="shared" si="3"/>
        <v>7751.2361399999991</v>
      </c>
      <c r="H21" s="277">
        <f t="shared" si="4"/>
        <v>8192.3633999999984</v>
      </c>
    </row>
    <row r="22" spans="1:8" ht="15.75" x14ac:dyDescent="0.25">
      <c r="A22" s="307"/>
      <c r="B22" s="303" t="s">
        <v>6</v>
      </c>
      <c r="C22" s="263">
        <v>4521</v>
      </c>
      <c r="D22" s="263">
        <f t="shared" si="0"/>
        <v>5515.62</v>
      </c>
      <c r="E22" s="263">
        <f t="shared" si="1"/>
        <v>5777.8379999999997</v>
      </c>
      <c r="F22" s="263">
        <f t="shared" si="2"/>
        <v>6817.8488399999997</v>
      </c>
      <c r="G22" s="267">
        <f t="shared" si="3"/>
        <v>7106.7407399999993</v>
      </c>
      <c r="H22" s="277">
        <f t="shared" si="4"/>
        <v>7511.1893999999993</v>
      </c>
    </row>
    <row r="23" spans="1:8" ht="15.75" x14ac:dyDescent="0.25">
      <c r="A23" s="308"/>
      <c r="B23" s="304" t="s">
        <v>89</v>
      </c>
      <c r="C23" s="264">
        <v>3892</v>
      </c>
      <c r="D23" s="264">
        <f t="shared" si="0"/>
        <v>4748.24</v>
      </c>
      <c r="E23" s="264">
        <f t="shared" si="1"/>
        <v>4973.9759999999997</v>
      </c>
      <c r="F23" s="264">
        <f t="shared" si="2"/>
        <v>5869.2916799999994</v>
      </c>
      <c r="G23" s="267">
        <f t="shared" si="3"/>
        <v>6117.9904799999995</v>
      </c>
      <c r="H23" s="277">
        <f t="shared" si="4"/>
        <v>6466.1687999999995</v>
      </c>
    </row>
    <row r="24" spans="1:8" ht="15.75" x14ac:dyDescent="0.25">
      <c r="A24" s="309"/>
      <c r="B24" s="302" t="s">
        <v>4</v>
      </c>
      <c r="C24" s="291">
        <v>3797</v>
      </c>
      <c r="D24" s="291">
        <f t="shared" si="0"/>
        <v>4632.34</v>
      </c>
      <c r="E24" s="291">
        <f t="shared" si="1"/>
        <v>4852.5659999999998</v>
      </c>
      <c r="F24" s="291">
        <f t="shared" si="2"/>
        <v>5726.0278799999996</v>
      </c>
      <c r="G24" s="267">
        <f t="shared" si="3"/>
        <v>5968.6561799999999</v>
      </c>
      <c r="H24" s="277">
        <f t="shared" si="4"/>
        <v>6308.3357999999998</v>
      </c>
    </row>
    <row r="25" spans="1:8" ht="15.75" x14ac:dyDescent="0.25">
      <c r="A25" s="307" t="s">
        <v>91</v>
      </c>
      <c r="B25" s="303" t="s">
        <v>5</v>
      </c>
      <c r="C25" s="263">
        <v>5049</v>
      </c>
      <c r="D25" s="263">
        <f t="shared" si="0"/>
        <v>6159.78</v>
      </c>
      <c r="E25" s="263">
        <f t="shared" si="1"/>
        <v>6452.6219999999994</v>
      </c>
      <c r="F25" s="263">
        <f t="shared" si="2"/>
        <v>7614.0939599999992</v>
      </c>
      <c r="G25" s="267">
        <f t="shared" si="3"/>
        <v>7936.7250599999988</v>
      </c>
      <c r="H25" s="277">
        <f t="shared" si="4"/>
        <v>8388.4085999999988</v>
      </c>
    </row>
    <row r="26" spans="1:8" ht="15.75" x14ac:dyDescent="0.25">
      <c r="A26" s="307"/>
      <c r="B26" s="303" t="s">
        <v>6</v>
      </c>
      <c r="C26" s="263">
        <v>4629</v>
      </c>
      <c r="D26" s="263">
        <f t="shared" si="0"/>
        <v>5647.38</v>
      </c>
      <c r="E26" s="263">
        <f t="shared" si="1"/>
        <v>5915.8620000000001</v>
      </c>
      <c r="F26" s="263">
        <f t="shared" si="2"/>
        <v>6980.7171600000001</v>
      </c>
      <c r="G26" s="267">
        <f t="shared" si="3"/>
        <v>7276.51026</v>
      </c>
      <c r="H26" s="277">
        <f t="shared" si="4"/>
        <v>7690.6206000000002</v>
      </c>
    </row>
    <row r="27" spans="1:8" ht="15.75" x14ac:dyDescent="0.25">
      <c r="A27" s="308"/>
      <c r="B27" s="304" t="s">
        <v>89</v>
      </c>
      <c r="C27" s="264">
        <v>3985</v>
      </c>
      <c r="D27" s="264">
        <f t="shared" si="0"/>
        <v>4861.7</v>
      </c>
      <c r="E27" s="264">
        <f t="shared" si="1"/>
        <v>5092.83</v>
      </c>
      <c r="F27" s="264">
        <f t="shared" si="2"/>
        <v>6009.5393999999997</v>
      </c>
      <c r="G27" s="267">
        <f t="shared" si="3"/>
        <v>6264.1808999999994</v>
      </c>
      <c r="H27" s="277">
        <f t="shared" si="4"/>
        <v>6620.6790000000001</v>
      </c>
    </row>
    <row r="28" spans="1:8" ht="15.75" x14ac:dyDescent="0.25">
      <c r="A28" s="309"/>
      <c r="B28" s="302" t="s">
        <v>4</v>
      </c>
      <c r="C28" s="291">
        <v>3907</v>
      </c>
      <c r="D28" s="291">
        <f t="shared" si="0"/>
        <v>4766.54</v>
      </c>
      <c r="E28" s="291">
        <f t="shared" si="1"/>
        <v>4993.1459999999997</v>
      </c>
      <c r="F28" s="291">
        <f t="shared" si="2"/>
        <v>5891.9122799999996</v>
      </c>
      <c r="G28" s="267">
        <f t="shared" si="3"/>
        <v>6141.5695799999994</v>
      </c>
      <c r="H28" s="277">
        <f t="shared" si="4"/>
        <v>6491.0897999999997</v>
      </c>
    </row>
    <row r="29" spans="1:8" ht="15.75" x14ac:dyDescent="0.25">
      <c r="A29" s="307" t="s">
        <v>92</v>
      </c>
      <c r="B29" s="303" t="s">
        <v>5</v>
      </c>
      <c r="C29" s="263">
        <v>5191</v>
      </c>
      <c r="D29" s="263">
        <f t="shared" si="0"/>
        <v>6333.02</v>
      </c>
      <c r="E29" s="263">
        <f t="shared" si="1"/>
        <v>6634.098</v>
      </c>
      <c r="F29" s="263">
        <f t="shared" si="2"/>
        <v>7828.2356399999999</v>
      </c>
      <c r="G29" s="267">
        <f t="shared" si="3"/>
        <v>8159.9405399999996</v>
      </c>
      <c r="H29" s="277">
        <f t="shared" si="4"/>
        <v>8624.3274000000001</v>
      </c>
    </row>
    <row r="30" spans="1:8" ht="15.75" x14ac:dyDescent="0.25">
      <c r="A30" s="307"/>
      <c r="B30" s="303" t="s">
        <v>6</v>
      </c>
      <c r="C30" s="263">
        <v>4762</v>
      </c>
      <c r="D30" s="263">
        <f t="shared" si="0"/>
        <v>5809.64</v>
      </c>
      <c r="E30" s="263">
        <f t="shared" si="1"/>
        <v>6085.8360000000002</v>
      </c>
      <c r="F30" s="263">
        <f t="shared" si="2"/>
        <v>7181.2864800000007</v>
      </c>
      <c r="G30" s="267">
        <f t="shared" si="3"/>
        <v>7485.5782799999997</v>
      </c>
      <c r="H30" s="277">
        <f t="shared" si="4"/>
        <v>7911.5868000000009</v>
      </c>
    </row>
    <row r="31" spans="1:8" ht="15.75" x14ac:dyDescent="0.25">
      <c r="A31" s="308"/>
      <c r="B31" s="304" t="s">
        <v>89</v>
      </c>
      <c r="C31" s="264">
        <v>4100</v>
      </c>
      <c r="D31" s="264">
        <f t="shared" si="0"/>
        <v>5002</v>
      </c>
      <c r="E31" s="264">
        <f t="shared" si="1"/>
        <v>5239.8</v>
      </c>
      <c r="F31" s="264">
        <f t="shared" si="2"/>
        <v>6182.9639999999999</v>
      </c>
      <c r="G31" s="267">
        <f t="shared" si="3"/>
        <v>6444.9539999999997</v>
      </c>
      <c r="H31" s="277">
        <f t="shared" si="4"/>
        <v>6811.74</v>
      </c>
    </row>
    <row r="32" spans="1:8" ht="15.75" x14ac:dyDescent="0.25">
      <c r="A32" s="309"/>
      <c r="B32" s="302" t="s">
        <v>4</v>
      </c>
      <c r="C32" s="291">
        <v>4060</v>
      </c>
      <c r="D32" s="291">
        <f t="shared" si="0"/>
        <v>4953.2</v>
      </c>
      <c r="E32" s="291">
        <f t="shared" si="1"/>
        <v>5188.6799999999994</v>
      </c>
      <c r="F32" s="291">
        <f t="shared" si="2"/>
        <v>6122.6423999999988</v>
      </c>
      <c r="G32" s="267">
        <f t="shared" si="3"/>
        <v>6382.076399999999</v>
      </c>
      <c r="H32" s="277">
        <f t="shared" si="4"/>
        <v>6745.2839999999997</v>
      </c>
    </row>
    <row r="33" spans="1:8" ht="15.75" x14ac:dyDescent="0.25">
      <c r="A33" s="307" t="s">
        <v>93</v>
      </c>
      <c r="B33" s="303" t="s">
        <v>5</v>
      </c>
      <c r="C33" s="263">
        <v>5400</v>
      </c>
      <c r="D33" s="263">
        <f t="shared" si="0"/>
        <v>6588</v>
      </c>
      <c r="E33" s="263">
        <f t="shared" si="1"/>
        <v>6901.2</v>
      </c>
      <c r="F33" s="263">
        <f t="shared" si="2"/>
        <v>8143.4159999999993</v>
      </c>
      <c r="G33" s="267">
        <f t="shared" si="3"/>
        <v>8488.4760000000006</v>
      </c>
      <c r="H33" s="277">
        <f t="shared" si="4"/>
        <v>8971.56</v>
      </c>
    </row>
    <row r="34" spans="1:8" ht="15.75" x14ac:dyDescent="0.25">
      <c r="A34" s="307"/>
      <c r="B34" s="303" t="s">
        <v>6</v>
      </c>
      <c r="C34" s="263">
        <v>9454</v>
      </c>
      <c r="D34" s="263">
        <f t="shared" si="0"/>
        <v>11533.880000000001</v>
      </c>
      <c r="E34" s="263">
        <f t="shared" si="1"/>
        <v>12082.212000000001</v>
      </c>
      <c r="F34" s="263">
        <f t="shared" si="2"/>
        <v>14257.010160000002</v>
      </c>
      <c r="G34" s="267">
        <f t="shared" si="3"/>
        <v>14861.120760000002</v>
      </c>
      <c r="H34" s="277">
        <f t="shared" si="4"/>
        <v>15706.875600000001</v>
      </c>
    </row>
    <row r="35" spans="1:8" ht="15.75" x14ac:dyDescent="0.25">
      <c r="A35" s="308"/>
      <c r="B35" s="304" t="s">
        <v>89</v>
      </c>
      <c r="C35" s="264">
        <v>4263</v>
      </c>
      <c r="D35" s="264">
        <f t="shared" si="0"/>
        <v>5200.8599999999997</v>
      </c>
      <c r="E35" s="264">
        <f t="shared" si="1"/>
        <v>5448.1139999999996</v>
      </c>
      <c r="F35" s="264">
        <f t="shared" si="2"/>
        <v>6428.774519999999</v>
      </c>
      <c r="G35" s="267">
        <f t="shared" si="3"/>
        <v>6701.1802199999993</v>
      </c>
      <c r="H35" s="277">
        <f t="shared" si="4"/>
        <v>7082.5481999999993</v>
      </c>
    </row>
    <row r="36" spans="1:8" ht="15.75" x14ac:dyDescent="0.25">
      <c r="A36" s="309"/>
      <c r="B36" s="302" t="s">
        <v>4</v>
      </c>
      <c r="C36" s="291">
        <v>4226</v>
      </c>
      <c r="D36" s="291">
        <f t="shared" si="0"/>
        <v>5155.72</v>
      </c>
      <c r="E36" s="291">
        <f t="shared" si="1"/>
        <v>5400.8280000000004</v>
      </c>
      <c r="F36" s="291">
        <f t="shared" si="2"/>
        <v>6372.9770400000007</v>
      </c>
      <c r="G36" s="267">
        <f t="shared" si="3"/>
        <v>6643.0184400000007</v>
      </c>
      <c r="H36" s="277">
        <f t="shared" si="4"/>
        <v>7021.0764000000008</v>
      </c>
    </row>
    <row r="37" spans="1:8" ht="15.75" x14ac:dyDescent="0.25">
      <c r="A37" s="307" t="s">
        <v>94</v>
      </c>
      <c r="B37" s="303" t="s">
        <v>5</v>
      </c>
      <c r="C37" s="263">
        <v>5620</v>
      </c>
      <c r="D37" s="263">
        <f t="shared" si="0"/>
        <v>6856.4</v>
      </c>
      <c r="E37" s="263">
        <f t="shared" si="1"/>
        <v>7182.36</v>
      </c>
      <c r="F37" s="263">
        <f t="shared" si="2"/>
        <v>8475.1847999999991</v>
      </c>
      <c r="G37" s="267">
        <f t="shared" si="3"/>
        <v>8834.3027999999995</v>
      </c>
      <c r="H37" s="277">
        <f t="shared" si="4"/>
        <v>9337.0679999999993</v>
      </c>
    </row>
    <row r="38" spans="1:8" ht="15.75" x14ac:dyDescent="0.25">
      <c r="A38" s="307"/>
      <c r="B38" s="303" t="s">
        <v>6</v>
      </c>
      <c r="C38" s="263">
        <v>5156</v>
      </c>
      <c r="D38" s="263">
        <f t="shared" si="0"/>
        <v>6290.32</v>
      </c>
      <c r="E38" s="263">
        <f t="shared" si="1"/>
        <v>6589.3679999999995</v>
      </c>
      <c r="F38" s="263">
        <f t="shared" si="2"/>
        <v>7775.4542399999991</v>
      </c>
      <c r="G38" s="267">
        <f t="shared" si="3"/>
        <v>8104.9226399999989</v>
      </c>
      <c r="H38" s="277">
        <f t="shared" si="4"/>
        <v>8566.1783999999989</v>
      </c>
    </row>
    <row r="39" spans="1:8" ht="15.75" x14ac:dyDescent="0.25">
      <c r="A39" s="308"/>
      <c r="B39" s="304" t="s">
        <v>89</v>
      </c>
      <c r="C39" s="264">
        <v>4438</v>
      </c>
      <c r="D39" s="264">
        <f t="shared" si="0"/>
        <v>5414.36</v>
      </c>
      <c r="E39" s="264">
        <f t="shared" si="1"/>
        <v>5671.7639999999992</v>
      </c>
      <c r="F39" s="264">
        <f t="shared" si="2"/>
        <v>6692.6815199999992</v>
      </c>
      <c r="G39" s="267">
        <f t="shared" si="3"/>
        <v>6976.2697199999993</v>
      </c>
      <c r="H39" s="277">
        <f t="shared" si="4"/>
        <v>7373.2931999999992</v>
      </c>
    </row>
    <row r="40" spans="1:8" ht="15.75" x14ac:dyDescent="0.25">
      <c r="A40" s="309"/>
      <c r="B40" s="302" t="s">
        <v>4</v>
      </c>
      <c r="C40" s="291">
        <v>4463</v>
      </c>
      <c r="D40" s="291">
        <f t="shared" si="0"/>
        <v>5444.86</v>
      </c>
      <c r="E40" s="291">
        <f t="shared" si="1"/>
        <v>5703.7139999999999</v>
      </c>
      <c r="F40" s="291">
        <f t="shared" si="2"/>
        <v>6730.3825200000001</v>
      </c>
      <c r="G40" s="267">
        <f t="shared" si="3"/>
        <v>7015.5682200000001</v>
      </c>
      <c r="H40" s="277">
        <f t="shared" si="4"/>
        <v>7414.8281999999999</v>
      </c>
    </row>
    <row r="41" spans="1:8" ht="15.75" x14ac:dyDescent="0.25">
      <c r="A41" s="307" t="s">
        <v>60</v>
      </c>
      <c r="B41" s="303" t="s">
        <v>5</v>
      </c>
      <c r="C41" s="263">
        <v>5933</v>
      </c>
      <c r="D41" s="263">
        <f t="shared" si="0"/>
        <v>7238.26</v>
      </c>
      <c r="E41" s="263">
        <f t="shared" si="1"/>
        <v>7582.3739999999998</v>
      </c>
      <c r="F41" s="263">
        <f t="shared" si="2"/>
        <v>8947.2013200000001</v>
      </c>
      <c r="G41" s="267">
        <f t="shared" si="3"/>
        <v>9326.3200199999992</v>
      </c>
      <c r="H41" s="277">
        <f t="shared" si="4"/>
        <v>9857.0861999999997</v>
      </c>
    </row>
    <row r="42" spans="1:8" ht="15.75" x14ac:dyDescent="0.25">
      <c r="A42" s="307"/>
      <c r="B42" s="303" t="s">
        <v>6</v>
      </c>
      <c r="C42" s="263">
        <v>5446</v>
      </c>
      <c r="D42" s="263">
        <f t="shared" si="0"/>
        <v>6644.12</v>
      </c>
      <c r="E42" s="263">
        <f t="shared" si="1"/>
        <v>6959.9880000000003</v>
      </c>
      <c r="F42" s="263">
        <f t="shared" si="2"/>
        <v>8212.7858400000005</v>
      </c>
      <c r="G42" s="267">
        <f t="shared" si="3"/>
        <v>8560.7852400000011</v>
      </c>
      <c r="H42" s="277">
        <f t="shared" si="4"/>
        <v>9047.9844000000012</v>
      </c>
    </row>
    <row r="43" spans="1:8" ht="15.75" x14ac:dyDescent="0.25">
      <c r="A43" s="308"/>
      <c r="B43" s="304" t="s">
        <v>89</v>
      </c>
      <c r="C43" s="264">
        <v>4687</v>
      </c>
      <c r="D43" s="264">
        <f t="shared" si="0"/>
        <v>5718.14</v>
      </c>
      <c r="E43" s="264">
        <f t="shared" si="1"/>
        <v>5989.9860000000008</v>
      </c>
      <c r="F43" s="264">
        <f t="shared" si="2"/>
        <v>7068.1834800000015</v>
      </c>
      <c r="G43" s="267">
        <f t="shared" si="3"/>
        <v>7367.682780000001</v>
      </c>
      <c r="H43" s="277">
        <f t="shared" si="4"/>
        <v>7786.9818000000014</v>
      </c>
    </row>
    <row r="44" spans="1:8" ht="15.75" x14ac:dyDescent="0.25">
      <c r="A44" s="309"/>
      <c r="B44" s="302" t="s">
        <v>4</v>
      </c>
      <c r="C44" s="291">
        <v>4797</v>
      </c>
      <c r="D44" s="291">
        <f t="shared" si="0"/>
        <v>5852.34</v>
      </c>
      <c r="E44" s="291">
        <f t="shared" si="1"/>
        <v>6130.5659999999998</v>
      </c>
      <c r="F44" s="291">
        <f t="shared" si="2"/>
        <v>7234.0678799999996</v>
      </c>
      <c r="G44" s="267">
        <f t="shared" si="3"/>
        <v>7540.5961799999995</v>
      </c>
      <c r="H44" s="277">
        <f t="shared" si="4"/>
        <v>7969.7357999999995</v>
      </c>
    </row>
    <row r="45" spans="1:8" ht="15.75" x14ac:dyDescent="0.25">
      <c r="A45" s="307" t="s">
        <v>95</v>
      </c>
      <c r="B45" s="303" t="s">
        <v>5</v>
      </c>
      <c r="C45" s="263">
        <v>6382</v>
      </c>
      <c r="D45" s="263">
        <f t="shared" si="0"/>
        <v>7786.04</v>
      </c>
      <c r="E45" s="263">
        <f t="shared" si="1"/>
        <v>8156.1959999999999</v>
      </c>
      <c r="F45" s="263">
        <f t="shared" si="2"/>
        <v>9624.3112799999999</v>
      </c>
      <c r="G45" s="267">
        <f t="shared" si="3"/>
        <v>10032.121080000001</v>
      </c>
      <c r="H45" s="277">
        <f t="shared" si="4"/>
        <v>10603.0548</v>
      </c>
    </row>
    <row r="46" spans="1:8" ht="15.75" x14ac:dyDescent="0.25">
      <c r="A46" s="307"/>
      <c r="B46" s="303" t="s">
        <v>6</v>
      </c>
      <c r="C46" s="263">
        <v>5854</v>
      </c>
      <c r="D46" s="263">
        <f t="shared" si="0"/>
        <v>7141.88</v>
      </c>
      <c r="E46" s="263">
        <f t="shared" si="1"/>
        <v>7481.4120000000003</v>
      </c>
      <c r="F46" s="263">
        <f t="shared" si="2"/>
        <v>8828.0661600000003</v>
      </c>
      <c r="G46" s="267">
        <f t="shared" si="3"/>
        <v>9202.1367600000012</v>
      </c>
      <c r="H46" s="277">
        <f t="shared" si="4"/>
        <v>9725.8356000000003</v>
      </c>
    </row>
    <row r="47" spans="1:8" ht="15.75" x14ac:dyDescent="0.25">
      <c r="A47" s="308"/>
      <c r="B47" s="304" t="s">
        <v>89</v>
      </c>
      <c r="C47" s="264">
        <v>5039</v>
      </c>
      <c r="D47" s="264">
        <f t="shared" si="0"/>
        <v>6147.58</v>
      </c>
      <c r="E47" s="264">
        <f t="shared" si="1"/>
        <v>6439.8419999999996</v>
      </c>
      <c r="F47" s="264">
        <f t="shared" si="2"/>
        <v>7599.0135599999994</v>
      </c>
      <c r="G47" s="267">
        <f t="shared" si="3"/>
        <v>7921.0056599999989</v>
      </c>
      <c r="H47" s="277">
        <f t="shared" si="4"/>
        <v>8371.7945999999993</v>
      </c>
    </row>
    <row r="48" spans="1:8" ht="15.75" x14ac:dyDescent="0.25">
      <c r="A48" s="309"/>
      <c r="B48" s="302" t="s">
        <v>4</v>
      </c>
      <c r="C48" s="291">
        <v>5090</v>
      </c>
      <c r="D48" s="291">
        <f t="shared" si="0"/>
        <v>6209.8</v>
      </c>
      <c r="E48" s="291">
        <f t="shared" si="1"/>
        <v>6505.02</v>
      </c>
      <c r="F48" s="291">
        <f t="shared" si="2"/>
        <v>7675.9236000000001</v>
      </c>
      <c r="G48" s="267">
        <f t="shared" si="3"/>
        <v>8001.1746000000003</v>
      </c>
      <c r="H48" s="277">
        <f t="shared" si="4"/>
        <v>8456.5259999999998</v>
      </c>
    </row>
    <row r="49" spans="1:8" ht="15.75" x14ac:dyDescent="0.25">
      <c r="A49" s="307" t="s">
        <v>96</v>
      </c>
      <c r="B49" s="303" t="s">
        <v>5</v>
      </c>
      <c r="C49" s="263">
        <v>6768</v>
      </c>
      <c r="D49" s="263">
        <f t="shared" si="0"/>
        <v>8256.9599999999991</v>
      </c>
      <c r="E49" s="263">
        <f t="shared" si="1"/>
        <v>8649.503999999999</v>
      </c>
      <c r="F49" s="263">
        <f t="shared" si="2"/>
        <v>10206.414719999999</v>
      </c>
      <c r="G49" s="267">
        <f t="shared" si="3"/>
        <v>10638.889919999998</v>
      </c>
      <c r="H49" s="277">
        <f t="shared" si="4"/>
        <v>11244.355199999998</v>
      </c>
    </row>
    <row r="50" spans="1:8" ht="15.75" x14ac:dyDescent="0.25">
      <c r="A50" s="307"/>
      <c r="B50" s="303" t="s">
        <v>6</v>
      </c>
      <c r="C50" s="263">
        <v>6205</v>
      </c>
      <c r="D50" s="263">
        <f t="shared" si="0"/>
        <v>7570.1</v>
      </c>
      <c r="E50" s="263">
        <f t="shared" si="1"/>
        <v>7929.9900000000007</v>
      </c>
      <c r="F50" s="263">
        <f t="shared" si="2"/>
        <v>9357.3882000000012</v>
      </c>
      <c r="G50" s="267">
        <f t="shared" si="3"/>
        <v>9753.8877000000011</v>
      </c>
      <c r="H50" s="277">
        <f t="shared" si="4"/>
        <v>10308.987000000001</v>
      </c>
    </row>
    <row r="51" spans="1:8" ht="15.75" x14ac:dyDescent="0.25">
      <c r="A51" s="308"/>
      <c r="B51" s="304" t="s">
        <v>89</v>
      </c>
      <c r="C51" s="264">
        <v>5342</v>
      </c>
      <c r="D51" s="264">
        <f t="shared" si="0"/>
        <v>6517.24</v>
      </c>
      <c r="E51" s="264">
        <f t="shared" si="1"/>
        <v>6827.076</v>
      </c>
      <c r="F51" s="264">
        <f t="shared" si="2"/>
        <v>8055.9496799999997</v>
      </c>
      <c r="G51" s="267">
        <f t="shared" si="3"/>
        <v>8397.3034800000005</v>
      </c>
      <c r="H51" s="277">
        <f t="shared" si="4"/>
        <v>8875.1988000000001</v>
      </c>
    </row>
    <row r="52" spans="1:8" ht="15.75" x14ac:dyDescent="0.25">
      <c r="A52" s="309"/>
      <c r="B52" s="302" t="s">
        <v>4</v>
      </c>
      <c r="C52" s="291">
        <v>5374</v>
      </c>
      <c r="D52" s="291">
        <f t="shared" si="0"/>
        <v>6556.28</v>
      </c>
      <c r="E52" s="291">
        <f t="shared" si="1"/>
        <v>6867.9719999999998</v>
      </c>
      <c r="F52" s="291">
        <f t="shared" si="2"/>
        <v>8104.2069599999995</v>
      </c>
      <c r="G52" s="267">
        <f t="shared" si="3"/>
        <v>8447.60556</v>
      </c>
      <c r="H52" s="277">
        <f t="shared" si="4"/>
        <v>8928.3636000000006</v>
      </c>
    </row>
    <row r="53" spans="1:8" ht="15.75" x14ac:dyDescent="0.25">
      <c r="A53" s="307" t="s">
        <v>97</v>
      </c>
      <c r="B53" s="303" t="s">
        <v>5</v>
      </c>
      <c r="C53" s="263">
        <v>7144</v>
      </c>
      <c r="D53" s="263">
        <f t="shared" si="0"/>
        <v>8715.68</v>
      </c>
      <c r="E53" s="263">
        <f t="shared" si="1"/>
        <v>9130.0320000000011</v>
      </c>
      <c r="F53" s="263">
        <f t="shared" si="2"/>
        <v>10773.437760000001</v>
      </c>
      <c r="G53" s="267">
        <f t="shared" si="3"/>
        <v>11229.93936</v>
      </c>
      <c r="H53" s="277">
        <f t="shared" si="4"/>
        <v>11869.0416</v>
      </c>
    </row>
    <row r="54" spans="1:8" ht="15.75" x14ac:dyDescent="0.25">
      <c r="A54" s="307"/>
      <c r="B54" s="303" t="s">
        <v>6</v>
      </c>
      <c r="C54" s="263">
        <v>6552</v>
      </c>
      <c r="D54" s="263">
        <f t="shared" si="0"/>
        <v>7993.4400000000005</v>
      </c>
      <c r="E54" s="263">
        <f t="shared" si="1"/>
        <v>8373.4560000000001</v>
      </c>
      <c r="F54" s="263">
        <f t="shared" si="2"/>
        <v>9880.6780799999997</v>
      </c>
      <c r="G54" s="267">
        <f t="shared" si="3"/>
        <v>10299.35088</v>
      </c>
      <c r="H54" s="277">
        <f t="shared" si="4"/>
        <v>10885.4928</v>
      </c>
    </row>
    <row r="55" spans="1:8" ht="15.75" x14ac:dyDescent="0.25">
      <c r="A55" s="308"/>
      <c r="B55" s="304" t="s">
        <v>89</v>
      </c>
      <c r="C55" s="264">
        <v>5637</v>
      </c>
      <c r="D55" s="264">
        <f t="shared" si="0"/>
        <v>6877.14</v>
      </c>
      <c r="E55" s="264">
        <f t="shared" si="1"/>
        <v>7204.0860000000002</v>
      </c>
      <c r="F55" s="264">
        <f t="shared" si="2"/>
        <v>8500.8214800000005</v>
      </c>
      <c r="G55" s="267">
        <f t="shared" si="3"/>
        <v>8861.0257799999999</v>
      </c>
      <c r="H55" s="277">
        <f t="shared" si="4"/>
        <v>9365.3117999999995</v>
      </c>
    </row>
    <row r="56" spans="1:8" ht="15.75" x14ac:dyDescent="0.25">
      <c r="A56" s="309"/>
      <c r="B56" s="302" t="s">
        <v>4</v>
      </c>
      <c r="C56" s="291">
        <v>5641</v>
      </c>
      <c r="D56" s="291">
        <f t="shared" si="0"/>
        <v>6882.02</v>
      </c>
      <c r="E56" s="291">
        <f t="shared" si="1"/>
        <v>7209.1980000000003</v>
      </c>
      <c r="F56" s="291">
        <f t="shared" si="2"/>
        <v>8506.8536400000012</v>
      </c>
      <c r="G56" s="267">
        <f t="shared" si="3"/>
        <v>8867.313540000001</v>
      </c>
      <c r="H56" s="277">
        <f t="shared" si="4"/>
        <v>9371.9573999999993</v>
      </c>
    </row>
    <row r="57" spans="1:8" ht="15.75" x14ac:dyDescent="0.25">
      <c r="A57" s="307" t="s">
        <v>98</v>
      </c>
      <c r="B57" s="303" t="s">
        <v>5</v>
      </c>
      <c r="C57" s="263">
        <v>7505</v>
      </c>
      <c r="D57" s="263">
        <f t="shared" si="0"/>
        <v>9156.1</v>
      </c>
      <c r="E57" s="263">
        <f t="shared" si="1"/>
        <v>9591.3900000000012</v>
      </c>
      <c r="F57" s="263">
        <f t="shared" si="2"/>
        <v>11317.840200000002</v>
      </c>
      <c r="G57" s="267">
        <f t="shared" si="3"/>
        <v>11797.409700000002</v>
      </c>
      <c r="H57" s="277">
        <f t="shared" si="4"/>
        <v>12468.807000000001</v>
      </c>
    </row>
    <row r="58" spans="1:8" ht="15.75" x14ac:dyDescent="0.25">
      <c r="A58" s="307"/>
      <c r="B58" s="303" t="s">
        <v>6</v>
      </c>
      <c r="C58" s="263">
        <v>6882</v>
      </c>
      <c r="D58" s="263">
        <f t="shared" si="0"/>
        <v>8396.0400000000009</v>
      </c>
      <c r="E58" s="263">
        <f t="shared" si="1"/>
        <v>8795.1960000000017</v>
      </c>
      <c r="F58" s="263">
        <f t="shared" si="2"/>
        <v>10378.331280000002</v>
      </c>
      <c r="G58" s="267">
        <f t="shared" si="3"/>
        <v>10818.091080000002</v>
      </c>
      <c r="H58" s="277">
        <f t="shared" si="4"/>
        <v>11433.754800000002</v>
      </c>
    </row>
    <row r="59" spans="1:8" ht="15.75" x14ac:dyDescent="0.25">
      <c r="A59" s="308"/>
      <c r="B59" s="304" t="s">
        <v>89</v>
      </c>
      <c r="C59" s="264">
        <v>5925</v>
      </c>
      <c r="D59" s="264">
        <f t="shared" si="0"/>
        <v>7228.5</v>
      </c>
      <c r="E59" s="264">
        <f t="shared" si="1"/>
        <v>7572.15</v>
      </c>
      <c r="F59" s="264">
        <f t="shared" si="2"/>
        <v>8935.1369999999988</v>
      </c>
      <c r="G59" s="267">
        <f t="shared" si="3"/>
        <v>9313.7444999999989</v>
      </c>
      <c r="H59" s="277">
        <f t="shared" si="4"/>
        <v>9843.7950000000001</v>
      </c>
    </row>
    <row r="60" spans="1:8" ht="15.75" x14ac:dyDescent="0.25">
      <c r="A60" s="309"/>
      <c r="B60" s="302" t="s">
        <v>4</v>
      </c>
      <c r="C60" s="291">
        <v>6179</v>
      </c>
      <c r="D60" s="291">
        <f t="shared" si="0"/>
        <v>7538.38</v>
      </c>
      <c r="E60" s="291">
        <f t="shared" si="1"/>
        <v>7896.7619999999997</v>
      </c>
      <c r="F60" s="291">
        <f t="shared" si="2"/>
        <v>9318.1791599999997</v>
      </c>
      <c r="G60" s="267">
        <f t="shared" si="3"/>
        <v>9713.0172600000005</v>
      </c>
      <c r="H60" s="277">
        <f t="shared" si="4"/>
        <v>10265.7906</v>
      </c>
    </row>
    <row r="61" spans="1:8" ht="15.75" x14ac:dyDescent="0.25">
      <c r="A61" s="307" t="s">
        <v>99</v>
      </c>
      <c r="B61" s="303" t="s">
        <v>5</v>
      </c>
      <c r="C61" s="263">
        <v>8217</v>
      </c>
      <c r="D61" s="263">
        <f t="shared" si="0"/>
        <v>10024.74</v>
      </c>
      <c r="E61" s="263">
        <f t="shared" si="1"/>
        <v>10501.325999999999</v>
      </c>
      <c r="F61" s="263">
        <f t="shared" si="2"/>
        <v>12391.564679999999</v>
      </c>
      <c r="G61" s="267">
        <f t="shared" si="3"/>
        <v>12916.630979999998</v>
      </c>
      <c r="H61" s="277">
        <f t="shared" si="4"/>
        <v>13651.7238</v>
      </c>
    </row>
    <row r="62" spans="1:8" ht="15.75" x14ac:dyDescent="0.25">
      <c r="A62" s="307"/>
      <c r="B62" s="303" t="s">
        <v>6</v>
      </c>
      <c r="C62" s="263">
        <v>7539</v>
      </c>
      <c r="D62" s="263">
        <f t="shared" si="0"/>
        <v>9197.58</v>
      </c>
      <c r="E62" s="263">
        <f t="shared" si="1"/>
        <v>9634.8420000000006</v>
      </c>
      <c r="F62" s="263">
        <f t="shared" si="2"/>
        <v>11369.113560000002</v>
      </c>
      <c r="G62" s="267">
        <f t="shared" si="3"/>
        <v>11850.855660000001</v>
      </c>
      <c r="H62" s="277">
        <f t="shared" si="4"/>
        <v>12525.294600000001</v>
      </c>
    </row>
    <row r="63" spans="1:8" ht="16.5" thickBot="1" x14ac:dyDescent="0.3">
      <c r="A63" s="310"/>
      <c r="B63" s="305" t="s">
        <v>89</v>
      </c>
      <c r="C63" s="292">
        <v>6488</v>
      </c>
      <c r="D63" s="292">
        <f t="shared" si="0"/>
        <v>7915.36</v>
      </c>
      <c r="E63" s="292">
        <f t="shared" si="1"/>
        <v>8291.6639999999989</v>
      </c>
      <c r="F63" s="292">
        <f t="shared" si="2"/>
        <v>9784.1635199999982</v>
      </c>
      <c r="G63" s="281">
        <f t="shared" si="3"/>
        <v>10198.746719999999</v>
      </c>
      <c r="H63" s="282">
        <f t="shared" si="4"/>
        <v>10779.163199999999</v>
      </c>
    </row>
    <row r="64" spans="1:8" ht="16.5" thickBot="1" x14ac:dyDescent="0.3">
      <c r="A64" s="265"/>
      <c r="B64" s="260"/>
      <c r="C64" s="262"/>
      <c r="D64" s="262"/>
      <c r="E64" s="262"/>
      <c r="F64" s="262"/>
      <c r="G64" s="268"/>
      <c r="H64" s="268"/>
    </row>
    <row r="65" spans="1:8" ht="15.75" x14ac:dyDescent="0.25">
      <c r="A65" s="283" t="s">
        <v>100</v>
      </c>
      <c r="B65" s="284"/>
      <c r="C65" s="271">
        <v>143</v>
      </c>
      <c r="D65" s="272">
        <f>C65*22/100+C65</f>
        <v>174.46</v>
      </c>
      <c r="E65" s="272">
        <v>183</v>
      </c>
      <c r="F65" s="273">
        <f>E65*18/100+E65</f>
        <v>215.94</v>
      </c>
      <c r="G65" s="274">
        <f t="shared" si="3"/>
        <v>225.09</v>
      </c>
      <c r="H65" s="275">
        <f t="shared" si="4"/>
        <v>237.9</v>
      </c>
    </row>
    <row r="66" spans="1:8" ht="15.75" x14ac:dyDescent="0.25">
      <c r="A66" s="285" t="s">
        <v>101</v>
      </c>
      <c r="B66" s="286"/>
      <c r="C66" s="276">
        <v>40</v>
      </c>
      <c r="D66" s="269">
        <f t="shared" ref="D66:D78" si="5">C66*22/100+C66</f>
        <v>48.8</v>
      </c>
      <c r="E66" s="269">
        <v>51.5</v>
      </c>
      <c r="F66" s="270">
        <f t="shared" ref="F66:F77" si="6">E66*18/100+E66</f>
        <v>60.769999999999996</v>
      </c>
      <c r="G66" s="267">
        <f t="shared" si="3"/>
        <v>63.344999999999999</v>
      </c>
      <c r="H66" s="277">
        <f t="shared" si="4"/>
        <v>66.95</v>
      </c>
    </row>
    <row r="67" spans="1:8" ht="15.75" x14ac:dyDescent="0.25">
      <c r="A67" s="287" t="s">
        <v>102</v>
      </c>
      <c r="B67" s="288"/>
      <c r="C67" s="276">
        <v>46</v>
      </c>
      <c r="D67" s="269">
        <f t="shared" si="5"/>
        <v>56.12</v>
      </c>
      <c r="E67" s="269">
        <f t="shared" ref="E67:E78" si="7">C67*5.8/100+D67</f>
        <v>58.787999999999997</v>
      </c>
      <c r="F67" s="270">
        <f t="shared" si="6"/>
        <v>69.369839999999996</v>
      </c>
      <c r="G67" s="267">
        <f t="shared" si="3"/>
        <v>72.309240000000003</v>
      </c>
      <c r="H67" s="277">
        <f t="shared" si="4"/>
        <v>76.424399999999991</v>
      </c>
    </row>
    <row r="68" spans="1:8" ht="15.75" x14ac:dyDescent="0.25">
      <c r="A68" s="287" t="s">
        <v>103</v>
      </c>
      <c r="B68" s="288"/>
      <c r="C68" s="276">
        <v>1928</v>
      </c>
      <c r="D68" s="269">
        <f t="shared" si="5"/>
        <v>2352.16</v>
      </c>
      <c r="E68" s="269">
        <f t="shared" si="7"/>
        <v>2463.9839999999999</v>
      </c>
      <c r="F68" s="270">
        <f t="shared" si="6"/>
        <v>2907.5011199999999</v>
      </c>
      <c r="G68" s="267">
        <f t="shared" si="3"/>
        <v>3030.7003199999999</v>
      </c>
      <c r="H68" s="277">
        <f t="shared" si="4"/>
        <v>3203.1792</v>
      </c>
    </row>
    <row r="69" spans="1:8" ht="15.75" x14ac:dyDescent="0.25">
      <c r="A69" s="287" t="s">
        <v>104</v>
      </c>
      <c r="B69" s="288"/>
      <c r="C69" s="276">
        <v>3084</v>
      </c>
      <c r="D69" s="269">
        <f t="shared" si="5"/>
        <v>3762.48</v>
      </c>
      <c r="E69" s="269">
        <f t="shared" si="7"/>
        <v>3941.3519999999999</v>
      </c>
      <c r="F69" s="270">
        <f t="shared" si="6"/>
        <v>4650.7953600000001</v>
      </c>
      <c r="G69" s="267">
        <f t="shared" ref="G69:G78" si="8">E69*23/100+E69</f>
        <v>4847.8629599999995</v>
      </c>
      <c r="H69" s="277">
        <f t="shared" ref="H69:H78" si="9">E69*30/100+E69</f>
        <v>5123.7575999999999</v>
      </c>
    </row>
    <row r="70" spans="1:8" ht="15.75" x14ac:dyDescent="0.25">
      <c r="A70" s="287" t="s">
        <v>105</v>
      </c>
      <c r="B70" s="288"/>
      <c r="C70" s="276">
        <v>1080</v>
      </c>
      <c r="D70" s="269">
        <f t="shared" si="5"/>
        <v>1317.6</v>
      </c>
      <c r="E70" s="269">
        <f t="shared" si="7"/>
        <v>1380.24</v>
      </c>
      <c r="F70" s="270">
        <f t="shared" si="6"/>
        <v>1628.6831999999999</v>
      </c>
      <c r="G70" s="267">
        <f t="shared" si="8"/>
        <v>1697.6952000000001</v>
      </c>
      <c r="H70" s="277">
        <f t="shared" si="9"/>
        <v>1794.3119999999999</v>
      </c>
    </row>
    <row r="71" spans="1:8" ht="15.75" x14ac:dyDescent="0.25">
      <c r="A71" s="287" t="s">
        <v>106</v>
      </c>
      <c r="B71" s="288"/>
      <c r="C71" s="276">
        <v>3084</v>
      </c>
      <c r="D71" s="269">
        <f t="shared" si="5"/>
        <v>3762.48</v>
      </c>
      <c r="E71" s="269">
        <f t="shared" si="7"/>
        <v>3941.3519999999999</v>
      </c>
      <c r="F71" s="270">
        <f t="shared" si="6"/>
        <v>4650.7953600000001</v>
      </c>
      <c r="G71" s="267">
        <f t="shared" si="8"/>
        <v>4847.8629599999995</v>
      </c>
      <c r="H71" s="277">
        <f t="shared" si="9"/>
        <v>5123.7575999999999</v>
      </c>
    </row>
    <row r="72" spans="1:8" ht="15.75" x14ac:dyDescent="0.25">
      <c r="A72" s="287" t="s">
        <v>107</v>
      </c>
      <c r="B72" s="288"/>
      <c r="C72" s="276">
        <v>1080</v>
      </c>
      <c r="D72" s="269">
        <f t="shared" si="5"/>
        <v>1317.6</v>
      </c>
      <c r="E72" s="269">
        <f t="shared" si="7"/>
        <v>1380.24</v>
      </c>
      <c r="F72" s="270">
        <f t="shared" si="6"/>
        <v>1628.6831999999999</v>
      </c>
      <c r="G72" s="267">
        <f t="shared" si="8"/>
        <v>1697.6952000000001</v>
      </c>
      <c r="H72" s="277">
        <f t="shared" si="9"/>
        <v>1794.3119999999999</v>
      </c>
    </row>
    <row r="73" spans="1:8" ht="15.75" x14ac:dyDescent="0.25">
      <c r="A73" s="287" t="s">
        <v>108</v>
      </c>
      <c r="B73" s="288"/>
      <c r="C73" s="276">
        <v>1080</v>
      </c>
      <c r="D73" s="269">
        <f t="shared" si="5"/>
        <v>1317.6</v>
      </c>
      <c r="E73" s="269">
        <f t="shared" si="7"/>
        <v>1380.24</v>
      </c>
      <c r="F73" s="270">
        <f t="shared" si="6"/>
        <v>1628.6831999999999</v>
      </c>
      <c r="G73" s="267">
        <f t="shared" si="8"/>
        <v>1697.6952000000001</v>
      </c>
      <c r="H73" s="277">
        <f t="shared" si="9"/>
        <v>1794.3119999999999</v>
      </c>
    </row>
    <row r="74" spans="1:8" ht="15.75" x14ac:dyDescent="0.25">
      <c r="A74" s="287" t="s">
        <v>109</v>
      </c>
      <c r="B74" s="288"/>
      <c r="C74" s="276">
        <v>1080</v>
      </c>
      <c r="D74" s="269">
        <f t="shared" si="5"/>
        <v>1317.6</v>
      </c>
      <c r="E74" s="269">
        <f t="shared" si="7"/>
        <v>1380.24</v>
      </c>
      <c r="F74" s="270">
        <f t="shared" si="6"/>
        <v>1628.6831999999999</v>
      </c>
      <c r="G74" s="267">
        <f t="shared" si="8"/>
        <v>1697.6952000000001</v>
      </c>
      <c r="H74" s="277">
        <f t="shared" si="9"/>
        <v>1794.3119999999999</v>
      </c>
    </row>
    <row r="75" spans="1:8" ht="15.75" x14ac:dyDescent="0.25">
      <c r="A75" s="287" t="s">
        <v>110</v>
      </c>
      <c r="B75" s="288"/>
      <c r="C75" s="276">
        <v>168</v>
      </c>
      <c r="D75" s="269">
        <f t="shared" si="5"/>
        <v>204.96</v>
      </c>
      <c r="E75" s="269">
        <f t="shared" si="7"/>
        <v>214.70400000000001</v>
      </c>
      <c r="F75" s="270">
        <f t="shared" si="6"/>
        <v>253.35072000000002</v>
      </c>
      <c r="G75" s="267">
        <f t="shared" si="8"/>
        <v>264.08591999999999</v>
      </c>
      <c r="H75" s="277">
        <f t="shared" si="9"/>
        <v>279.11520000000002</v>
      </c>
    </row>
    <row r="76" spans="1:8" ht="15.75" x14ac:dyDescent="0.25">
      <c r="A76" s="287" t="s">
        <v>111</v>
      </c>
      <c r="B76" s="288"/>
      <c r="C76" s="276">
        <v>45</v>
      </c>
      <c r="D76" s="269">
        <f t="shared" si="5"/>
        <v>54.9</v>
      </c>
      <c r="E76" s="269">
        <f t="shared" si="7"/>
        <v>57.51</v>
      </c>
      <c r="F76" s="270">
        <f t="shared" si="6"/>
        <v>67.861800000000002</v>
      </c>
      <c r="G76" s="267">
        <f t="shared" si="8"/>
        <v>70.737300000000005</v>
      </c>
      <c r="H76" s="277">
        <f t="shared" si="9"/>
        <v>74.763000000000005</v>
      </c>
    </row>
    <row r="77" spans="1:8" ht="15.75" x14ac:dyDescent="0.25">
      <c r="A77" s="285" t="s">
        <v>112</v>
      </c>
      <c r="B77" s="286"/>
      <c r="C77" s="276">
        <v>1658</v>
      </c>
      <c r="D77" s="269">
        <f t="shared" si="5"/>
        <v>2022.76</v>
      </c>
      <c r="E77" s="269">
        <f t="shared" si="7"/>
        <v>2118.924</v>
      </c>
      <c r="F77" s="270">
        <f t="shared" si="6"/>
        <v>2500.33032</v>
      </c>
      <c r="G77" s="267">
        <f t="shared" si="8"/>
        <v>2606.2765199999999</v>
      </c>
      <c r="H77" s="277">
        <f t="shared" si="9"/>
        <v>2754.6012000000001</v>
      </c>
    </row>
    <row r="78" spans="1:8" ht="16.5" thickBot="1" x14ac:dyDescent="0.3">
      <c r="A78" s="289" t="s">
        <v>113</v>
      </c>
      <c r="B78" s="290"/>
      <c r="C78" s="278">
        <v>1846</v>
      </c>
      <c r="D78" s="279">
        <f t="shared" si="5"/>
        <v>2252.12</v>
      </c>
      <c r="E78" s="279">
        <f t="shared" si="7"/>
        <v>2359.1880000000001</v>
      </c>
      <c r="F78" s="280">
        <f>E78*18/100+E78</f>
        <v>2783.84184</v>
      </c>
      <c r="G78" s="281">
        <f t="shared" si="8"/>
        <v>2901.8012400000002</v>
      </c>
      <c r="H78" s="282">
        <f t="shared" si="9"/>
        <v>3066.9444000000003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J41" sqref="J41"/>
    </sheetView>
  </sheetViews>
  <sheetFormatPr baseColWidth="10" defaultRowHeight="15" x14ac:dyDescent="0.25"/>
  <sheetData>
    <row r="1" spans="1:11" ht="15.75" thickBot="1" x14ac:dyDescent="0.3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5">
      <c r="A2" s="134"/>
      <c r="B2" s="163" t="s">
        <v>79</v>
      </c>
      <c r="C2" s="164"/>
      <c r="D2" s="164"/>
      <c r="E2" s="164"/>
      <c r="F2" s="164"/>
      <c r="G2" s="164"/>
      <c r="H2" s="164"/>
      <c r="I2" s="164"/>
      <c r="J2" s="165"/>
      <c r="K2" s="134"/>
    </row>
    <row r="3" spans="1:11" ht="15.75" thickBot="1" x14ac:dyDescent="0.3">
      <c r="A3" s="134"/>
      <c r="B3" s="166"/>
      <c r="C3" s="167"/>
      <c r="D3" s="167"/>
      <c r="E3" s="167"/>
      <c r="F3" s="167"/>
      <c r="G3" s="167"/>
      <c r="H3" s="167"/>
      <c r="I3" s="167"/>
      <c r="J3" s="168"/>
      <c r="K3" s="134"/>
    </row>
    <row r="4" spans="1:11" x14ac:dyDescent="0.25">
      <c r="A4" s="134"/>
      <c r="B4" s="136"/>
      <c r="C4" s="136"/>
      <c r="D4" s="136"/>
      <c r="E4" s="136"/>
      <c r="F4" s="136"/>
      <c r="G4" s="136"/>
      <c r="H4" s="136"/>
      <c r="I4" s="136"/>
      <c r="J4" s="136"/>
      <c r="K4" s="134"/>
    </row>
    <row r="5" spans="1:11" ht="15.75" thickBot="1" x14ac:dyDescent="0.3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4"/>
    </row>
    <row r="6" spans="1:11" ht="15.75" thickBot="1" x14ac:dyDescent="0.3">
      <c r="A6" s="134"/>
      <c r="B6" s="137"/>
      <c r="C6" s="138"/>
      <c r="D6" s="138"/>
      <c r="E6" s="138" t="s">
        <v>51</v>
      </c>
      <c r="F6" s="138"/>
      <c r="G6" s="138"/>
      <c r="H6" s="138"/>
      <c r="I6" s="138"/>
      <c r="J6" s="139"/>
      <c r="K6" s="134"/>
    </row>
    <row r="7" spans="1:11" ht="15.75" thickBot="1" x14ac:dyDescent="0.3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4"/>
    </row>
    <row r="8" spans="1:11" x14ac:dyDescent="0.25">
      <c r="A8" s="134"/>
      <c r="B8" s="169" t="s">
        <v>52</v>
      </c>
      <c r="C8" s="142"/>
      <c r="D8" s="142"/>
      <c r="E8" s="143"/>
      <c r="F8" s="135"/>
      <c r="G8" s="225" t="s">
        <v>53</v>
      </c>
      <c r="H8" s="226"/>
      <c r="I8" s="226"/>
      <c r="J8" s="227"/>
      <c r="K8" s="134"/>
    </row>
    <row r="9" spans="1:11" ht="15.75" thickBot="1" x14ac:dyDescent="0.3">
      <c r="A9" s="134"/>
      <c r="B9" s="170" t="s">
        <v>54</v>
      </c>
      <c r="C9" s="146"/>
      <c r="D9" s="146"/>
      <c r="E9" s="147"/>
      <c r="F9" s="135"/>
      <c r="G9" s="228" t="s">
        <v>55</v>
      </c>
      <c r="H9" s="136"/>
      <c r="I9" s="136"/>
      <c r="J9" s="229"/>
      <c r="K9" s="134"/>
    </row>
    <row r="10" spans="1:11" ht="15.75" thickBot="1" x14ac:dyDescent="0.3">
      <c r="A10" s="134"/>
      <c r="B10" s="169"/>
      <c r="C10" s="211" t="s">
        <v>56</v>
      </c>
      <c r="D10" s="211"/>
      <c r="E10" s="212"/>
      <c r="F10" s="135"/>
      <c r="G10" s="228"/>
      <c r="H10" s="146"/>
      <c r="I10" s="146"/>
      <c r="J10" s="230"/>
      <c r="K10" s="134"/>
    </row>
    <row r="11" spans="1:11" ht="15.75" thickBot="1" x14ac:dyDescent="0.3">
      <c r="A11" s="134"/>
      <c r="B11" s="213" t="s">
        <v>57</v>
      </c>
      <c r="C11" s="214" t="s">
        <v>58</v>
      </c>
      <c r="D11" s="215" t="s">
        <v>58</v>
      </c>
      <c r="E11" s="216" t="s">
        <v>58</v>
      </c>
      <c r="F11" s="135"/>
      <c r="G11" s="171"/>
      <c r="H11" s="140" t="s">
        <v>59</v>
      </c>
      <c r="I11" s="140"/>
      <c r="J11" s="231"/>
      <c r="K11" s="134"/>
    </row>
    <row r="12" spans="1:11" ht="15.75" thickBot="1" x14ac:dyDescent="0.3">
      <c r="A12" s="134"/>
      <c r="B12" s="217"/>
      <c r="C12" s="172">
        <v>42461</v>
      </c>
      <c r="D12" s="173">
        <v>42491</v>
      </c>
      <c r="E12" s="218">
        <v>42644</v>
      </c>
      <c r="F12" s="135"/>
      <c r="G12" s="174" t="s">
        <v>57</v>
      </c>
      <c r="H12" s="149" t="s">
        <v>58</v>
      </c>
      <c r="I12" s="148" t="s">
        <v>58</v>
      </c>
      <c r="J12" s="232" t="s">
        <v>58</v>
      </c>
      <c r="K12" s="134"/>
    </row>
    <row r="13" spans="1:11" ht="15.75" thickBot="1" x14ac:dyDescent="0.3">
      <c r="A13" s="134"/>
      <c r="B13" s="219">
        <v>1</v>
      </c>
      <c r="C13" s="175">
        <v>10179</v>
      </c>
      <c r="D13" s="176">
        <f>C13*20/100+C13</f>
        <v>12214.8</v>
      </c>
      <c r="E13" s="220">
        <f>C13*35/100+C13</f>
        <v>13741.65</v>
      </c>
      <c r="F13" s="135"/>
      <c r="G13" s="174"/>
      <c r="H13" s="172">
        <v>42461</v>
      </c>
      <c r="I13" s="173">
        <v>42491</v>
      </c>
      <c r="J13" s="233">
        <v>42644</v>
      </c>
      <c r="K13" s="134"/>
    </row>
    <row r="14" spans="1:11" ht="15.75" thickBot="1" x14ac:dyDescent="0.3">
      <c r="A14" s="134"/>
      <c r="B14" s="221">
        <v>2</v>
      </c>
      <c r="C14" s="175">
        <v>11502</v>
      </c>
      <c r="D14" s="176">
        <f t="shared" ref="D14:D16" si="0">C14*20/100+C14</f>
        <v>13802.4</v>
      </c>
      <c r="E14" s="220">
        <f t="shared" ref="E14:E16" si="1">C14*35/100+C14</f>
        <v>15527.7</v>
      </c>
      <c r="F14" s="135"/>
      <c r="G14" s="177" t="s">
        <v>60</v>
      </c>
      <c r="H14" s="178">
        <v>6982</v>
      </c>
      <c r="I14" s="176">
        <f>H14*20/100+H14</f>
        <v>8378.4</v>
      </c>
      <c r="J14" s="220">
        <f>H14*35/100+H14</f>
        <v>9425.7000000000007</v>
      </c>
      <c r="K14" s="134"/>
    </row>
    <row r="15" spans="1:11" ht="15.75" thickBot="1" x14ac:dyDescent="0.3">
      <c r="A15" s="134"/>
      <c r="B15" s="221">
        <v>3</v>
      </c>
      <c r="C15" s="175">
        <v>12997</v>
      </c>
      <c r="D15" s="176">
        <f t="shared" si="0"/>
        <v>15596.4</v>
      </c>
      <c r="E15" s="220">
        <f t="shared" si="1"/>
        <v>17545.95</v>
      </c>
      <c r="F15" s="135"/>
      <c r="G15" s="179" t="s">
        <v>61</v>
      </c>
      <c r="H15" s="178">
        <v>7808</v>
      </c>
      <c r="I15" s="176">
        <f t="shared" ref="I15:I20" si="2">H15*20/100+H15</f>
        <v>9369.6</v>
      </c>
      <c r="J15" s="220">
        <f t="shared" ref="J15:J20" si="3">H15*35/100+H15</f>
        <v>10540.8</v>
      </c>
      <c r="K15" s="180"/>
    </row>
    <row r="16" spans="1:11" ht="15.75" thickBot="1" x14ac:dyDescent="0.3">
      <c r="A16" s="134"/>
      <c r="B16" s="222">
        <v>4</v>
      </c>
      <c r="C16" s="175">
        <v>14296</v>
      </c>
      <c r="D16" s="223">
        <f t="shared" si="0"/>
        <v>17155.2</v>
      </c>
      <c r="E16" s="224">
        <f t="shared" si="1"/>
        <v>19299.599999999999</v>
      </c>
      <c r="F16" s="135"/>
      <c r="G16" s="179" t="s">
        <v>62</v>
      </c>
      <c r="H16" s="178">
        <v>7872</v>
      </c>
      <c r="I16" s="176">
        <f t="shared" si="2"/>
        <v>9446.4</v>
      </c>
      <c r="J16" s="220">
        <f t="shared" si="3"/>
        <v>10627.2</v>
      </c>
      <c r="K16" s="134"/>
    </row>
    <row r="17" spans="1:11" ht="15.75" thickBot="1" x14ac:dyDescent="0.3">
      <c r="A17" s="134"/>
      <c r="B17" s="135"/>
      <c r="C17" s="135"/>
      <c r="D17" s="135"/>
      <c r="E17" s="135"/>
      <c r="F17" s="135"/>
      <c r="G17" s="179" t="s">
        <v>63</v>
      </c>
      <c r="H17" s="178">
        <v>10179</v>
      </c>
      <c r="I17" s="176">
        <f t="shared" si="2"/>
        <v>12214.8</v>
      </c>
      <c r="J17" s="220">
        <f t="shared" si="3"/>
        <v>13741.65</v>
      </c>
      <c r="K17" s="134"/>
    </row>
    <row r="18" spans="1:11" ht="15.75" thickBot="1" x14ac:dyDescent="0.3">
      <c r="A18" s="134"/>
      <c r="B18" s="2"/>
      <c r="C18" s="135"/>
      <c r="D18" s="135"/>
      <c r="E18" s="135"/>
      <c r="F18" s="135"/>
      <c r="G18" s="179" t="s">
        <v>64</v>
      </c>
      <c r="H18" s="178">
        <v>11502</v>
      </c>
      <c r="I18" s="176">
        <f t="shared" si="2"/>
        <v>13802.4</v>
      </c>
      <c r="J18" s="220">
        <f t="shared" si="3"/>
        <v>15527.7</v>
      </c>
      <c r="K18" s="134"/>
    </row>
    <row r="19" spans="1:11" ht="15.75" thickBot="1" x14ac:dyDescent="0.3">
      <c r="A19" s="134"/>
      <c r="B19" s="2"/>
      <c r="C19" s="135"/>
      <c r="D19" s="135"/>
      <c r="E19" s="135"/>
      <c r="F19" s="135"/>
      <c r="G19" s="179" t="s">
        <v>65</v>
      </c>
      <c r="H19" s="178">
        <v>12997</v>
      </c>
      <c r="I19" s="176">
        <f t="shared" si="2"/>
        <v>15596.4</v>
      </c>
      <c r="J19" s="220">
        <f t="shared" si="3"/>
        <v>17545.95</v>
      </c>
      <c r="K19" s="134"/>
    </row>
    <row r="20" spans="1:11" ht="15.75" thickBot="1" x14ac:dyDescent="0.3">
      <c r="A20" s="134"/>
      <c r="B20" s="2"/>
      <c r="C20" s="135"/>
      <c r="D20" s="135"/>
      <c r="E20" s="135"/>
      <c r="F20" s="135"/>
      <c r="G20" s="181" t="s">
        <v>66</v>
      </c>
      <c r="H20" s="178">
        <v>14296</v>
      </c>
      <c r="I20" s="223">
        <f t="shared" si="2"/>
        <v>17155.2</v>
      </c>
      <c r="J20" s="224">
        <f t="shared" si="3"/>
        <v>19299.599999999999</v>
      </c>
      <c r="K20" s="134"/>
    </row>
    <row r="21" spans="1:11" x14ac:dyDescent="0.25">
      <c r="A21" s="134"/>
      <c r="B21" s="2"/>
      <c r="C21" s="134"/>
      <c r="D21" s="134"/>
      <c r="E21" s="134"/>
      <c r="F21" s="134"/>
      <c r="G21" s="182"/>
      <c r="H21" s="134"/>
      <c r="I21" s="134"/>
      <c r="J21" s="134"/>
      <c r="K21" s="134"/>
    </row>
    <row r="22" spans="1:11" ht="15.75" thickBot="1" x14ac:dyDescent="0.3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5.75" thickBot="1" x14ac:dyDescent="0.3">
      <c r="A23" s="134"/>
      <c r="B23" s="183"/>
      <c r="C23" s="184"/>
      <c r="D23" s="184"/>
      <c r="E23" s="184"/>
      <c r="F23" s="184" t="s">
        <v>67</v>
      </c>
      <c r="G23" s="184"/>
      <c r="H23" s="184"/>
      <c r="I23" s="184"/>
      <c r="J23" s="185"/>
      <c r="K23" s="134"/>
    </row>
    <row r="24" spans="1:11" ht="15.75" thickBot="1" x14ac:dyDescent="0.3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1" x14ac:dyDescent="0.25">
      <c r="A25" s="134"/>
      <c r="B25" s="234"/>
      <c r="C25" s="235" t="s">
        <v>68</v>
      </c>
      <c r="D25" s="236"/>
      <c r="E25" s="237" t="s">
        <v>69</v>
      </c>
      <c r="F25" s="237" t="s">
        <v>69</v>
      </c>
      <c r="G25" s="238" t="s">
        <v>69</v>
      </c>
      <c r="H25" s="135"/>
      <c r="I25" s="135"/>
      <c r="J25" s="135"/>
      <c r="K25" s="134"/>
    </row>
    <row r="26" spans="1:11" ht="15.75" thickBot="1" x14ac:dyDescent="0.3">
      <c r="A26" s="134"/>
      <c r="B26" s="239"/>
      <c r="C26" s="187"/>
      <c r="D26" s="188"/>
      <c r="E26" s="189">
        <v>42461</v>
      </c>
      <c r="F26" s="189">
        <v>42491</v>
      </c>
      <c r="G26" s="240">
        <v>42644</v>
      </c>
      <c r="H26" s="135"/>
      <c r="I26" s="135"/>
      <c r="J26" s="135"/>
      <c r="K26" s="134"/>
    </row>
    <row r="27" spans="1:11" ht="15.75" thickBot="1" x14ac:dyDescent="0.3">
      <c r="A27" s="134"/>
      <c r="B27" s="241" t="s">
        <v>70</v>
      </c>
      <c r="C27" s="190"/>
      <c r="D27" s="190"/>
      <c r="E27" s="191">
        <v>115.02</v>
      </c>
      <c r="F27" s="205">
        <f>E27*20/100+E27</f>
        <v>138.024</v>
      </c>
      <c r="G27" s="242">
        <f>E27*35/100+E27</f>
        <v>155.27699999999999</v>
      </c>
      <c r="H27" s="135"/>
      <c r="I27" s="2"/>
      <c r="J27" s="135"/>
      <c r="K27" s="134"/>
    </row>
    <row r="28" spans="1:11" ht="15.75" thickBot="1" x14ac:dyDescent="0.3">
      <c r="A28" s="134"/>
      <c r="B28" s="243" t="s">
        <v>71</v>
      </c>
      <c r="C28" s="192"/>
      <c r="D28" s="192"/>
      <c r="E28" s="193">
        <v>1032</v>
      </c>
      <c r="F28" s="205">
        <f t="shared" ref="F28:F29" si="4">E28*20/100+E28</f>
        <v>1238.4000000000001</v>
      </c>
      <c r="G28" s="242">
        <f t="shared" ref="G28:G29" si="5">E28*35/100+E28</f>
        <v>1393.2</v>
      </c>
      <c r="H28" s="135"/>
      <c r="I28" s="2"/>
      <c r="J28" s="135"/>
      <c r="K28" s="134"/>
    </row>
    <row r="29" spans="1:11" ht="15.75" thickBot="1" x14ac:dyDescent="0.3">
      <c r="A29" s="134"/>
      <c r="B29" s="244" t="s">
        <v>72</v>
      </c>
      <c r="C29" s="245"/>
      <c r="D29" s="245"/>
      <c r="E29" s="191">
        <v>84</v>
      </c>
      <c r="F29" s="246">
        <f t="shared" si="4"/>
        <v>100.8</v>
      </c>
      <c r="G29" s="247">
        <f t="shared" si="5"/>
        <v>113.4</v>
      </c>
      <c r="H29" s="135"/>
      <c r="I29" s="2"/>
      <c r="J29" s="135"/>
      <c r="K29" s="134"/>
    </row>
    <row r="30" spans="1:11" x14ac:dyDescent="0.25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4"/>
    </row>
    <row r="31" spans="1:11" ht="15.75" thickBot="1" x14ac:dyDescent="0.3">
      <c r="A31" s="134"/>
      <c r="B31" s="194"/>
      <c r="C31" s="194"/>
      <c r="D31" s="194"/>
      <c r="E31" s="194"/>
      <c r="F31" s="194"/>
      <c r="G31" s="195"/>
      <c r="H31" s="135"/>
      <c r="I31" s="135"/>
      <c r="J31" s="135"/>
      <c r="K31" s="134"/>
    </row>
    <row r="32" spans="1:11" ht="15.75" thickBot="1" x14ac:dyDescent="0.3">
      <c r="A32" s="134"/>
      <c r="B32" s="196"/>
      <c r="C32" s="197" t="s">
        <v>73</v>
      </c>
      <c r="D32" s="198"/>
      <c r="E32" s="199">
        <v>42461</v>
      </c>
      <c r="F32" s="200">
        <v>42491</v>
      </c>
      <c r="G32" s="201">
        <v>42644</v>
      </c>
      <c r="H32" s="135"/>
      <c r="I32" s="135"/>
      <c r="J32" s="135"/>
      <c r="K32" s="134"/>
    </row>
    <row r="33" spans="1:11" ht="15.75" thickBot="1" x14ac:dyDescent="0.3">
      <c r="A33" s="134"/>
      <c r="B33" s="186" t="s">
        <v>74</v>
      </c>
      <c r="C33" s="187"/>
      <c r="D33" s="187"/>
      <c r="E33" s="202">
        <v>205</v>
      </c>
      <c r="F33" s="203">
        <f>E33*20/100+E33</f>
        <v>246</v>
      </c>
      <c r="G33" s="204">
        <f>E33*35/100+E33</f>
        <v>276.75</v>
      </c>
      <c r="H33" s="135"/>
      <c r="I33" s="135"/>
      <c r="J33" s="135"/>
      <c r="K33" s="134"/>
    </row>
    <row r="34" spans="1:11" x14ac:dyDescent="0.25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4"/>
    </row>
    <row r="35" spans="1:11" ht="15.75" thickBot="1" x14ac:dyDescent="0.3">
      <c r="A35" s="134"/>
      <c r="B35" s="135"/>
      <c r="C35" s="136"/>
      <c r="D35" s="135"/>
      <c r="E35" s="135"/>
      <c r="F35" s="135"/>
      <c r="G35" s="135"/>
      <c r="H35" s="135"/>
      <c r="I35" s="135"/>
      <c r="J35" s="135"/>
      <c r="K35" s="134"/>
    </row>
    <row r="36" spans="1:11" ht="15.75" thickBot="1" x14ac:dyDescent="0.3">
      <c r="A36" s="134"/>
      <c r="B36" s="137"/>
      <c r="C36" s="138" t="s">
        <v>34</v>
      </c>
      <c r="D36" s="138"/>
      <c r="E36" s="138"/>
      <c r="F36" s="138"/>
      <c r="G36" s="138"/>
      <c r="H36" s="138"/>
      <c r="I36" s="138"/>
      <c r="J36" s="139"/>
      <c r="K36" s="134"/>
    </row>
    <row r="37" spans="1:11" ht="15.75" thickBot="1" x14ac:dyDescent="0.3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4"/>
    </row>
    <row r="38" spans="1:11" ht="15.75" thickBot="1" x14ac:dyDescent="0.3">
      <c r="A38" s="134"/>
      <c r="B38" s="248"/>
      <c r="C38" s="249"/>
      <c r="D38" s="249"/>
      <c r="E38" s="249" t="s">
        <v>35</v>
      </c>
      <c r="F38" s="249"/>
      <c r="G38" s="249"/>
      <c r="H38" s="249"/>
      <c r="I38" s="249"/>
      <c r="J38" s="250"/>
      <c r="K38" s="134"/>
    </row>
    <row r="39" spans="1:11" ht="15.75" thickBot="1" x14ac:dyDescent="0.3">
      <c r="A39" s="134"/>
      <c r="B39" s="251"/>
      <c r="C39" s="142" t="s">
        <v>36</v>
      </c>
      <c r="D39" s="143"/>
      <c r="E39" s="144">
        <v>42461</v>
      </c>
      <c r="F39" s="252"/>
      <c r="G39" s="145">
        <v>42491</v>
      </c>
      <c r="H39" s="141"/>
      <c r="I39" s="145">
        <v>42644</v>
      </c>
      <c r="J39" s="231"/>
      <c r="K39" s="134"/>
    </row>
    <row r="40" spans="1:11" ht="15.75" thickBot="1" x14ac:dyDescent="0.3">
      <c r="A40" s="134"/>
      <c r="B40" s="253"/>
      <c r="C40" s="146"/>
      <c r="D40" s="147"/>
      <c r="E40" s="148" t="s">
        <v>37</v>
      </c>
      <c r="F40" s="149" t="s">
        <v>38</v>
      </c>
      <c r="G40" s="148" t="s">
        <v>39</v>
      </c>
      <c r="H40" s="149" t="s">
        <v>38</v>
      </c>
      <c r="I40" s="148" t="s">
        <v>37</v>
      </c>
      <c r="J40" s="254" t="s">
        <v>38</v>
      </c>
      <c r="K40" s="134"/>
    </row>
    <row r="41" spans="1:11" ht="15.75" thickBot="1" x14ac:dyDescent="0.3">
      <c r="A41" s="134"/>
      <c r="B41" s="255" t="s">
        <v>40</v>
      </c>
      <c r="C41" s="140"/>
      <c r="D41" s="140"/>
      <c r="E41" s="150">
        <v>0.21446899999999999</v>
      </c>
      <c r="F41" s="150">
        <v>0.107235</v>
      </c>
      <c r="G41" s="151">
        <f>E41*20/100+E41</f>
        <v>0.2573628</v>
      </c>
      <c r="H41" s="152">
        <f>F41*20/100+F41</f>
        <v>0.12868199999999999</v>
      </c>
      <c r="I41" s="153">
        <f>G41*35/100+G41</f>
        <v>0.34743977999999998</v>
      </c>
      <c r="J41" s="153">
        <f>H41*35/100+H41</f>
        <v>0.17372070000000001</v>
      </c>
      <c r="K41" s="134"/>
    </row>
    <row r="42" spans="1:11" ht="15.75" thickBot="1" x14ac:dyDescent="0.3">
      <c r="A42" s="134"/>
      <c r="B42" s="255" t="s">
        <v>41</v>
      </c>
      <c r="C42" s="140"/>
      <c r="D42" s="140"/>
      <c r="E42" s="150">
        <v>0.107235</v>
      </c>
      <c r="F42" s="150">
        <v>5.3616999999999998E-2</v>
      </c>
      <c r="G42" s="151">
        <f t="shared" ref="G42:G47" si="6">E42*20/100+E42</f>
        <v>0.12868199999999999</v>
      </c>
      <c r="H42" s="152">
        <f t="shared" ref="H42:H45" si="7">F42*20/100+F42</f>
        <v>6.4340399999999992E-2</v>
      </c>
      <c r="I42" s="153">
        <f t="shared" ref="I42:I47" si="8">G42*35/100+G42</f>
        <v>0.17372070000000001</v>
      </c>
      <c r="J42" s="153">
        <f t="shared" ref="J42:J45" si="9">H42*35/100+H42</f>
        <v>8.6859539999999985E-2</v>
      </c>
      <c r="K42" s="134"/>
    </row>
    <row r="43" spans="1:11" ht="15.75" thickBot="1" x14ac:dyDescent="0.3">
      <c r="A43" s="134"/>
      <c r="B43" s="255" t="s">
        <v>42</v>
      </c>
      <c r="C43" s="140"/>
      <c r="D43" s="140"/>
      <c r="E43" s="150">
        <v>5.6543999999999997E-2</v>
      </c>
      <c r="F43" s="150">
        <v>2.8271999999999999E-2</v>
      </c>
      <c r="G43" s="151">
        <f t="shared" si="6"/>
        <v>6.7852799999999991E-2</v>
      </c>
      <c r="H43" s="152">
        <f t="shared" si="7"/>
        <v>3.3926399999999995E-2</v>
      </c>
      <c r="I43" s="153">
        <f t="shared" si="8"/>
        <v>9.1601279999999979E-2</v>
      </c>
      <c r="J43" s="153">
        <f t="shared" si="9"/>
        <v>4.580063999999999E-2</v>
      </c>
      <c r="K43" s="134"/>
    </row>
    <row r="44" spans="1:11" ht="15.75" thickBot="1" x14ac:dyDescent="0.3">
      <c r="A44" s="134"/>
      <c r="B44" s="255" t="s">
        <v>43</v>
      </c>
      <c r="C44" s="140"/>
      <c r="D44" s="140"/>
      <c r="E44" s="150">
        <v>5.6543999999999997E-2</v>
      </c>
      <c r="F44" s="150">
        <v>2.8271999999999999E-2</v>
      </c>
      <c r="G44" s="151">
        <f t="shared" si="6"/>
        <v>6.7852799999999991E-2</v>
      </c>
      <c r="H44" s="152">
        <f t="shared" si="7"/>
        <v>3.3926399999999995E-2</v>
      </c>
      <c r="I44" s="153">
        <f t="shared" si="8"/>
        <v>9.1601279999999979E-2</v>
      </c>
      <c r="J44" s="153">
        <f t="shared" si="9"/>
        <v>4.580063999999999E-2</v>
      </c>
      <c r="K44" s="134"/>
    </row>
    <row r="45" spans="1:11" ht="15.75" thickBot="1" x14ac:dyDescent="0.3">
      <c r="A45" s="134"/>
      <c r="B45" s="255" t="s">
        <v>44</v>
      </c>
      <c r="C45" s="140"/>
      <c r="D45" s="140"/>
      <c r="E45" s="150">
        <v>9.8160000000000001E-3</v>
      </c>
      <c r="F45" s="150">
        <v>4.908E-3</v>
      </c>
      <c r="G45" s="151">
        <f t="shared" si="6"/>
        <v>1.17792E-2</v>
      </c>
      <c r="H45" s="152">
        <f t="shared" si="7"/>
        <v>5.8896E-3</v>
      </c>
      <c r="I45" s="153">
        <f t="shared" si="8"/>
        <v>1.590192E-2</v>
      </c>
      <c r="J45" s="153">
        <f t="shared" si="9"/>
        <v>7.95096E-3</v>
      </c>
      <c r="K45" s="134"/>
    </row>
    <row r="46" spans="1:11" ht="15.75" thickBot="1" x14ac:dyDescent="0.3">
      <c r="A46" s="134"/>
      <c r="B46" s="255" t="s">
        <v>45</v>
      </c>
      <c r="C46" s="140"/>
      <c r="D46" s="140"/>
      <c r="E46" s="150">
        <v>2.4746000000000001E-2</v>
      </c>
      <c r="F46" s="150"/>
      <c r="G46" s="151">
        <f t="shared" si="6"/>
        <v>2.9695200000000001E-2</v>
      </c>
      <c r="H46" s="152"/>
      <c r="I46" s="153">
        <f t="shared" si="8"/>
        <v>4.0088520000000002E-2</v>
      </c>
      <c r="J46" s="155"/>
      <c r="K46" s="134"/>
    </row>
    <row r="47" spans="1:11" ht="15.75" thickBot="1" x14ac:dyDescent="0.3">
      <c r="A47" s="134"/>
      <c r="B47" s="256" t="s">
        <v>46</v>
      </c>
      <c r="C47" s="257"/>
      <c r="D47" s="257"/>
      <c r="E47" s="156">
        <v>0.45369199999999998</v>
      </c>
      <c r="F47" s="156"/>
      <c r="G47" s="156">
        <f t="shared" si="6"/>
        <v>0.54443039999999998</v>
      </c>
      <c r="H47" s="258"/>
      <c r="I47" s="154">
        <f t="shared" si="8"/>
        <v>0.73498103999999997</v>
      </c>
      <c r="J47" s="154"/>
      <c r="K47" s="134"/>
    </row>
    <row r="48" spans="1:11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6.5" thickBot="1" x14ac:dyDescent="0.3">
      <c r="A49" s="2"/>
      <c r="B49" s="157" t="s">
        <v>75</v>
      </c>
      <c r="C49" s="158"/>
      <c r="D49" s="158"/>
      <c r="E49" s="158"/>
      <c r="F49" s="159"/>
      <c r="G49" s="116"/>
      <c r="H49" s="2"/>
      <c r="I49" s="2"/>
      <c r="J49" s="2"/>
      <c r="K49" s="2"/>
    </row>
    <row r="50" spans="1:11" x14ac:dyDescent="0.25">
      <c r="A50" s="2"/>
      <c r="H50" s="2"/>
      <c r="I50" s="2"/>
      <c r="J50" s="2"/>
      <c r="K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REFINERIA 2016</vt:lpstr>
      <vt:lpstr>PETROBRAS 2016</vt:lpstr>
      <vt:lpstr>OTE 2016</vt:lpstr>
      <vt:lpstr>BIOBAHIA BIOBIN 2016</vt:lpstr>
      <vt:lpstr>ARIPAR 2016</vt:lpstr>
      <vt:lpstr>YACIMIENTOS 2016</vt:lpstr>
      <vt:lpstr>GLP 2016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2016-06-06T20:49:28Z</dcterms:created>
  <dcterms:modified xsi:type="dcterms:W3CDTF">2017-03-15T15:08:46Z</dcterms:modified>
</cp:coreProperties>
</file>