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C5\Documentos\"/>
    </mc:Choice>
  </mc:AlternateContent>
  <bookViews>
    <workbookView xWindow="0" yWindow="0" windowWidth="20400" windowHeight="7755"/>
  </bookViews>
  <sheets>
    <sheet name="REFINERIAS CCT 449-2006" sheetId="1" r:id="rId1"/>
    <sheet name="REFINERIA B.BCA S.A.U." sheetId="2" r:id="rId2"/>
    <sheet name="OILTANKING EBYTEM" sheetId="3" r:id="rId3"/>
    <sheet name="GLP" sheetId="5" r:id="rId4"/>
    <sheet name="YACIMIENTOS" sheetId="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5" l="1"/>
  <c r="H52" i="5"/>
  <c r="H53" i="5"/>
  <c r="H50" i="5"/>
  <c r="G51" i="5"/>
  <c r="G52" i="5"/>
  <c r="G53" i="5"/>
  <c r="G50" i="5"/>
  <c r="P38" i="5"/>
  <c r="P39" i="5"/>
  <c r="P40" i="5"/>
  <c r="P37" i="5"/>
  <c r="O38" i="5"/>
  <c r="O39" i="5"/>
  <c r="O40" i="5"/>
  <c r="O41" i="5"/>
  <c r="O42" i="5"/>
  <c r="O37" i="5"/>
  <c r="M38" i="5"/>
  <c r="M39" i="5"/>
  <c r="M40" i="5"/>
  <c r="M41" i="5"/>
  <c r="M42" i="5"/>
  <c r="N38" i="5"/>
  <c r="N39" i="5"/>
  <c r="N40" i="5"/>
  <c r="N37" i="5"/>
  <c r="M37" i="5"/>
  <c r="J26" i="5"/>
  <c r="J27" i="5"/>
  <c r="J28" i="5"/>
  <c r="J29" i="5"/>
  <c r="J30" i="5"/>
  <c r="J25" i="5"/>
  <c r="I26" i="5"/>
  <c r="I27" i="5"/>
  <c r="I28" i="5"/>
  <c r="I29" i="5"/>
  <c r="I30" i="5"/>
  <c r="I25" i="5"/>
  <c r="P13" i="5"/>
  <c r="P14" i="5"/>
  <c r="P15" i="5"/>
  <c r="P16" i="5"/>
  <c r="P17" i="5"/>
  <c r="P18" i="5"/>
  <c r="P12" i="5"/>
  <c r="O13" i="5"/>
  <c r="O14" i="5"/>
  <c r="O15" i="5"/>
  <c r="O16" i="5"/>
  <c r="O17" i="5"/>
  <c r="O18" i="5"/>
  <c r="O12" i="5"/>
  <c r="H12" i="5"/>
  <c r="H13" i="5"/>
  <c r="H14" i="5"/>
  <c r="H11" i="5"/>
  <c r="G12" i="5"/>
  <c r="G13" i="5"/>
  <c r="G14" i="5"/>
  <c r="G11" i="5"/>
  <c r="I5" i="3" l="1"/>
  <c r="I6" i="3"/>
  <c r="I7" i="3"/>
  <c r="I8" i="3"/>
  <c r="I9" i="3"/>
  <c r="I10" i="3"/>
  <c r="I11" i="3"/>
  <c r="I12" i="3"/>
  <c r="I13" i="3"/>
  <c r="I14" i="3"/>
  <c r="I4" i="3"/>
  <c r="D4" i="3"/>
  <c r="H5" i="3"/>
  <c r="H6" i="3"/>
  <c r="H7" i="3"/>
  <c r="H8" i="3"/>
  <c r="H9" i="3"/>
  <c r="H10" i="3"/>
  <c r="H11" i="3"/>
  <c r="H12" i="3"/>
  <c r="H13" i="3"/>
  <c r="H14" i="3"/>
  <c r="I29" i="2" l="1"/>
  <c r="I30" i="2"/>
  <c r="I31" i="2"/>
  <c r="H29" i="2"/>
  <c r="H30" i="2"/>
  <c r="H31" i="2"/>
  <c r="I28" i="2"/>
  <c r="H28" i="2"/>
  <c r="V9" i="2"/>
  <c r="P6" i="2"/>
  <c r="P10" i="2"/>
  <c r="I6" i="2"/>
  <c r="W6" i="2" s="1"/>
  <c r="I8" i="2"/>
  <c r="P8" i="2" s="1"/>
  <c r="I10" i="2"/>
  <c r="W10" i="2" s="1"/>
  <c r="H6" i="2"/>
  <c r="V6" i="2" s="1"/>
  <c r="H9" i="2"/>
  <c r="O9" i="2" s="1"/>
  <c r="H10" i="2"/>
  <c r="V10" i="2" s="1"/>
  <c r="H5" i="2"/>
  <c r="O5" i="2" s="1"/>
  <c r="I16" i="2"/>
  <c r="H16" i="2"/>
  <c r="I15" i="2"/>
  <c r="H21" i="2"/>
  <c r="P15" i="2"/>
  <c r="P21" i="2"/>
  <c r="R23" i="2"/>
  <c r="L66" i="4"/>
  <c r="L67" i="4"/>
  <c r="L68" i="4"/>
  <c r="L69" i="4"/>
  <c r="P69" i="4" s="1"/>
  <c r="L70" i="4"/>
  <c r="L71" i="4"/>
  <c r="L72" i="4"/>
  <c r="L73" i="4"/>
  <c r="P73" i="4" s="1"/>
  <c r="L74" i="4"/>
  <c r="L75" i="4"/>
  <c r="L76" i="4"/>
  <c r="L77" i="4"/>
  <c r="P77" i="4" s="1"/>
  <c r="L78" i="4"/>
  <c r="L65" i="4"/>
  <c r="L5" i="4"/>
  <c r="L6" i="4"/>
  <c r="L7" i="4"/>
  <c r="L8" i="4"/>
  <c r="P8" i="4" s="1"/>
  <c r="L9" i="4"/>
  <c r="L10" i="4"/>
  <c r="L11" i="4"/>
  <c r="L12" i="4"/>
  <c r="P12" i="4" s="1"/>
  <c r="L13" i="4"/>
  <c r="L14" i="4"/>
  <c r="L15" i="4"/>
  <c r="L16" i="4"/>
  <c r="P16" i="4" s="1"/>
  <c r="L17" i="4"/>
  <c r="L18" i="4"/>
  <c r="L19" i="4"/>
  <c r="L20" i="4"/>
  <c r="P20" i="4" s="1"/>
  <c r="L21" i="4"/>
  <c r="L22" i="4"/>
  <c r="L23" i="4"/>
  <c r="L24" i="4"/>
  <c r="P24" i="4" s="1"/>
  <c r="L25" i="4"/>
  <c r="L26" i="4"/>
  <c r="L27" i="4"/>
  <c r="L28" i="4"/>
  <c r="P28" i="4" s="1"/>
  <c r="L29" i="4"/>
  <c r="L30" i="4"/>
  <c r="L31" i="4"/>
  <c r="L32" i="4"/>
  <c r="P32" i="4" s="1"/>
  <c r="L33" i="4"/>
  <c r="L34" i="4"/>
  <c r="L35" i="4"/>
  <c r="L36" i="4"/>
  <c r="P36" i="4" s="1"/>
  <c r="L37" i="4"/>
  <c r="L38" i="4"/>
  <c r="L39" i="4"/>
  <c r="L40" i="4"/>
  <c r="P40" i="4" s="1"/>
  <c r="L41" i="4"/>
  <c r="L42" i="4"/>
  <c r="L43" i="4"/>
  <c r="L44" i="4"/>
  <c r="P44" i="4" s="1"/>
  <c r="L45" i="4"/>
  <c r="L46" i="4"/>
  <c r="L47" i="4"/>
  <c r="L48" i="4"/>
  <c r="P48" i="4" s="1"/>
  <c r="L49" i="4"/>
  <c r="L50" i="4"/>
  <c r="L51" i="4"/>
  <c r="L52" i="4"/>
  <c r="P52" i="4" s="1"/>
  <c r="L53" i="4"/>
  <c r="L54" i="4"/>
  <c r="L55" i="4"/>
  <c r="L56" i="4"/>
  <c r="P56" i="4" s="1"/>
  <c r="L57" i="4"/>
  <c r="L58" i="4"/>
  <c r="L59" i="4"/>
  <c r="L60" i="4"/>
  <c r="P60" i="4" s="1"/>
  <c r="L61" i="4"/>
  <c r="L62" i="4"/>
  <c r="L63" i="4"/>
  <c r="L4" i="4"/>
  <c r="Q4" i="4" s="1"/>
  <c r="H25" i="1"/>
  <c r="I25" i="1"/>
  <c r="H26" i="1"/>
  <c r="I26" i="1"/>
  <c r="H27" i="1"/>
  <c r="I27" i="1"/>
  <c r="H28" i="1"/>
  <c r="I28" i="1"/>
  <c r="I24" i="1"/>
  <c r="H24" i="1"/>
  <c r="I10" i="1"/>
  <c r="I11" i="1"/>
  <c r="I12" i="1"/>
  <c r="I13" i="1"/>
  <c r="I14" i="1"/>
  <c r="I15" i="1"/>
  <c r="I16" i="1"/>
  <c r="I17" i="1"/>
  <c r="I18" i="1"/>
  <c r="I19" i="1"/>
  <c r="I20" i="1"/>
  <c r="H10" i="1"/>
  <c r="H11" i="1"/>
  <c r="H12" i="1"/>
  <c r="H13" i="1"/>
  <c r="H14" i="1"/>
  <c r="H15" i="1"/>
  <c r="H16" i="1"/>
  <c r="H17" i="1"/>
  <c r="H18" i="1"/>
  <c r="H19" i="1"/>
  <c r="H20" i="1"/>
  <c r="I9" i="1"/>
  <c r="H9" i="1"/>
  <c r="I15" i="3"/>
  <c r="H15" i="3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P66" i="4"/>
  <c r="P67" i="4"/>
  <c r="P68" i="4"/>
  <c r="P70" i="4"/>
  <c r="P71" i="4"/>
  <c r="P72" i="4"/>
  <c r="P74" i="4"/>
  <c r="P75" i="4"/>
  <c r="P76" i="4"/>
  <c r="P78" i="4"/>
  <c r="Q65" i="4"/>
  <c r="P65" i="4"/>
  <c r="Q5" i="4"/>
  <c r="Q6" i="4"/>
  <c r="Q7" i="4"/>
  <c r="Q9" i="4"/>
  <c r="Q10" i="4"/>
  <c r="Q11" i="4"/>
  <c r="Q13" i="4"/>
  <c r="Q14" i="4"/>
  <c r="Q15" i="4"/>
  <c r="Q17" i="4"/>
  <c r="Q18" i="4"/>
  <c r="Q19" i="4"/>
  <c r="Q21" i="4"/>
  <c r="Q22" i="4"/>
  <c r="Q23" i="4"/>
  <c r="Q25" i="4"/>
  <c r="Q26" i="4"/>
  <c r="Q27" i="4"/>
  <c r="Q29" i="4"/>
  <c r="Q30" i="4"/>
  <c r="Q31" i="4"/>
  <c r="Q33" i="4"/>
  <c r="Q34" i="4"/>
  <c r="Q35" i="4"/>
  <c r="Q37" i="4"/>
  <c r="Q38" i="4"/>
  <c r="Q39" i="4"/>
  <c r="Q41" i="4"/>
  <c r="Q42" i="4"/>
  <c r="Q43" i="4"/>
  <c r="Q45" i="4"/>
  <c r="Q46" i="4"/>
  <c r="Q47" i="4"/>
  <c r="Q49" i="4"/>
  <c r="Q50" i="4"/>
  <c r="Q51" i="4"/>
  <c r="Q53" i="4"/>
  <c r="Q54" i="4"/>
  <c r="Q55" i="4"/>
  <c r="Q57" i="4"/>
  <c r="Q58" i="4"/>
  <c r="Q59" i="4"/>
  <c r="Q61" i="4"/>
  <c r="Q62" i="4"/>
  <c r="Q63" i="4"/>
  <c r="P5" i="4"/>
  <c r="P6" i="4"/>
  <c r="P7" i="4"/>
  <c r="P9" i="4"/>
  <c r="P10" i="4"/>
  <c r="P11" i="4"/>
  <c r="P13" i="4"/>
  <c r="P14" i="4"/>
  <c r="P15" i="4"/>
  <c r="P17" i="4"/>
  <c r="P18" i="4"/>
  <c r="P19" i="4"/>
  <c r="P21" i="4"/>
  <c r="P22" i="4"/>
  <c r="P23" i="4"/>
  <c r="P25" i="4"/>
  <c r="P26" i="4"/>
  <c r="P27" i="4"/>
  <c r="P29" i="4"/>
  <c r="P30" i="4"/>
  <c r="P31" i="4"/>
  <c r="P33" i="4"/>
  <c r="P34" i="4"/>
  <c r="P35" i="4"/>
  <c r="P37" i="4"/>
  <c r="P38" i="4"/>
  <c r="P39" i="4"/>
  <c r="P41" i="4"/>
  <c r="P42" i="4"/>
  <c r="P43" i="4"/>
  <c r="P45" i="4"/>
  <c r="P46" i="4"/>
  <c r="P47" i="4"/>
  <c r="P49" i="4"/>
  <c r="P50" i="4"/>
  <c r="P51" i="4"/>
  <c r="P53" i="4"/>
  <c r="P54" i="4"/>
  <c r="P55" i="4"/>
  <c r="P57" i="4"/>
  <c r="P58" i="4"/>
  <c r="P59" i="4"/>
  <c r="P61" i="4"/>
  <c r="P62" i="4"/>
  <c r="P63" i="4"/>
  <c r="E78" i="4"/>
  <c r="F78" i="4" s="1"/>
  <c r="G77" i="4"/>
  <c r="E77" i="4"/>
  <c r="F77" i="4" s="1"/>
  <c r="F76" i="4"/>
  <c r="E76" i="4"/>
  <c r="E75" i="4"/>
  <c r="F75" i="4" s="1"/>
  <c r="E74" i="4"/>
  <c r="F74" i="4" s="1"/>
  <c r="G73" i="4"/>
  <c r="E73" i="4"/>
  <c r="F73" i="4" s="1"/>
  <c r="F72" i="4"/>
  <c r="E72" i="4"/>
  <c r="E71" i="4"/>
  <c r="F71" i="4" s="1"/>
  <c r="E70" i="4"/>
  <c r="F70" i="4" s="1"/>
  <c r="G69" i="4"/>
  <c r="E69" i="4"/>
  <c r="F69" i="4" s="1"/>
  <c r="F68" i="4"/>
  <c r="E68" i="4"/>
  <c r="E67" i="4"/>
  <c r="F67" i="4" s="1"/>
  <c r="H66" i="4"/>
  <c r="I66" i="4" s="1"/>
  <c r="G66" i="4"/>
  <c r="E66" i="4"/>
  <c r="J65" i="4"/>
  <c r="G65" i="4"/>
  <c r="H65" i="4" s="1"/>
  <c r="I65" i="4" s="1"/>
  <c r="E65" i="4"/>
  <c r="E63" i="4"/>
  <c r="F63" i="4" s="1"/>
  <c r="G62" i="4"/>
  <c r="E62" i="4"/>
  <c r="F62" i="4" s="1"/>
  <c r="F61" i="4"/>
  <c r="E61" i="4"/>
  <c r="E60" i="4"/>
  <c r="F60" i="4" s="1"/>
  <c r="E59" i="4"/>
  <c r="F59" i="4" s="1"/>
  <c r="G58" i="4"/>
  <c r="E58" i="4"/>
  <c r="F58" i="4" s="1"/>
  <c r="F57" i="4"/>
  <c r="E57" i="4"/>
  <c r="E56" i="4"/>
  <c r="F56" i="4" s="1"/>
  <c r="E55" i="4"/>
  <c r="F55" i="4" s="1"/>
  <c r="G54" i="4"/>
  <c r="E54" i="4"/>
  <c r="F54" i="4" s="1"/>
  <c r="F53" i="4"/>
  <c r="E53" i="4"/>
  <c r="E52" i="4"/>
  <c r="F52" i="4" s="1"/>
  <c r="E51" i="4"/>
  <c r="F51" i="4" s="1"/>
  <c r="G50" i="4"/>
  <c r="E50" i="4"/>
  <c r="F50" i="4" s="1"/>
  <c r="F49" i="4"/>
  <c r="E49" i="4"/>
  <c r="E48" i="4"/>
  <c r="F48" i="4" s="1"/>
  <c r="E47" i="4"/>
  <c r="F47" i="4" s="1"/>
  <c r="G46" i="4"/>
  <c r="E46" i="4"/>
  <c r="F46" i="4" s="1"/>
  <c r="F45" i="4"/>
  <c r="E45" i="4"/>
  <c r="E44" i="4"/>
  <c r="F44" i="4" s="1"/>
  <c r="E43" i="4"/>
  <c r="F43" i="4" s="1"/>
  <c r="E42" i="4"/>
  <c r="F42" i="4" s="1"/>
  <c r="G42" i="4" s="1"/>
  <c r="H41" i="4"/>
  <c r="I41" i="4" s="1"/>
  <c r="E41" i="4"/>
  <c r="F41" i="4" s="1"/>
  <c r="G41" i="4" s="1"/>
  <c r="F40" i="4"/>
  <c r="E40" i="4"/>
  <c r="E39" i="4"/>
  <c r="F39" i="4" s="1"/>
  <c r="E38" i="4"/>
  <c r="F38" i="4" s="1"/>
  <c r="E37" i="4"/>
  <c r="F37" i="4" s="1"/>
  <c r="F36" i="4"/>
  <c r="E36" i="4"/>
  <c r="E35" i="4"/>
  <c r="F35" i="4" s="1"/>
  <c r="E34" i="4"/>
  <c r="F34" i="4" s="1"/>
  <c r="G34" i="4" s="1"/>
  <c r="E33" i="4"/>
  <c r="F33" i="4" s="1"/>
  <c r="G33" i="4" s="1"/>
  <c r="H33" i="4" s="1"/>
  <c r="I33" i="4" s="1"/>
  <c r="F32" i="4"/>
  <c r="E32" i="4"/>
  <c r="E31" i="4"/>
  <c r="F31" i="4" s="1"/>
  <c r="E30" i="4"/>
  <c r="F30" i="4" s="1"/>
  <c r="E29" i="4"/>
  <c r="F29" i="4" s="1"/>
  <c r="F28" i="4"/>
  <c r="E28" i="4"/>
  <c r="G27" i="4"/>
  <c r="E27" i="4"/>
  <c r="F27" i="4" s="1"/>
  <c r="E26" i="4"/>
  <c r="F26" i="4" s="1"/>
  <c r="G26" i="4" s="1"/>
  <c r="E25" i="4"/>
  <c r="F25" i="4" s="1"/>
  <c r="G25" i="4" s="1"/>
  <c r="H25" i="4" s="1"/>
  <c r="I25" i="4" s="1"/>
  <c r="F24" i="4"/>
  <c r="E24" i="4"/>
  <c r="E23" i="4"/>
  <c r="F23" i="4" s="1"/>
  <c r="E22" i="4"/>
  <c r="F22" i="4" s="1"/>
  <c r="E21" i="4"/>
  <c r="F21" i="4" s="1"/>
  <c r="F20" i="4"/>
  <c r="E20" i="4"/>
  <c r="E19" i="4"/>
  <c r="F19" i="4" s="1"/>
  <c r="H18" i="4"/>
  <c r="I18" i="4" s="1"/>
  <c r="E18" i="4"/>
  <c r="F18" i="4" s="1"/>
  <c r="G18" i="4" s="1"/>
  <c r="F17" i="4"/>
  <c r="E17" i="4"/>
  <c r="E16" i="4"/>
  <c r="F16" i="4" s="1"/>
  <c r="E15" i="4"/>
  <c r="F15" i="4" s="1"/>
  <c r="G15" i="4" s="1"/>
  <c r="G14" i="4"/>
  <c r="H14" i="4" s="1"/>
  <c r="E14" i="4"/>
  <c r="F14" i="4" s="1"/>
  <c r="F13" i="4"/>
  <c r="E13" i="4"/>
  <c r="F12" i="4"/>
  <c r="E12" i="4"/>
  <c r="F11" i="4"/>
  <c r="G11" i="4" s="1"/>
  <c r="E11" i="4"/>
  <c r="G10" i="4"/>
  <c r="H10" i="4" s="1"/>
  <c r="I10" i="4" s="1"/>
  <c r="E10" i="4"/>
  <c r="F10" i="4" s="1"/>
  <c r="G9" i="4"/>
  <c r="H9" i="4" s="1"/>
  <c r="F9" i="4"/>
  <c r="E9" i="4"/>
  <c r="E8" i="4"/>
  <c r="F8" i="4" s="1"/>
  <c r="E7" i="4"/>
  <c r="F7" i="4" s="1"/>
  <c r="E6" i="4"/>
  <c r="F6" i="4" s="1"/>
  <c r="F5" i="4"/>
  <c r="E5" i="4"/>
  <c r="F4" i="4"/>
  <c r="E4" i="4"/>
  <c r="G15" i="3"/>
  <c r="F15" i="3"/>
  <c r="F14" i="3"/>
  <c r="D14" i="3"/>
  <c r="E14" i="3" s="1"/>
  <c r="F13" i="3"/>
  <c r="E13" i="3"/>
  <c r="D13" i="3"/>
  <c r="G13" i="3" s="1"/>
  <c r="F12" i="3"/>
  <c r="E12" i="3"/>
  <c r="D12" i="3"/>
  <c r="G12" i="3" s="1"/>
  <c r="F11" i="3"/>
  <c r="E11" i="3"/>
  <c r="D11" i="3"/>
  <c r="G11" i="3" s="1"/>
  <c r="F10" i="3"/>
  <c r="E10" i="3"/>
  <c r="D10" i="3"/>
  <c r="G10" i="3" s="1"/>
  <c r="F9" i="3"/>
  <c r="E9" i="3"/>
  <c r="D9" i="3"/>
  <c r="G9" i="3" s="1"/>
  <c r="F8" i="3"/>
  <c r="E8" i="3"/>
  <c r="D8" i="3"/>
  <c r="G8" i="3" s="1"/>
  <c r="F7" i="3"/>
  <c r="E7" i="3"/>
  <c r="D7" i="3"/>
  <c r="G7" i="3" s="1"/>
  <c r="F6" i="3"/>
  <c r="E6" i="3"/>
  <c r="D6" i="3"/>
  <c r="G6" i="3" s="1"/>
  <c r="F5" i="3"/>
  <c r="E5" i="3"/>
  <c r="D5" i="3"/>
  <c r="G5" i="3" s="1"/>
  <c r="G31" i="2"/>
  <c r="F31" i="2"/>
  <c r="G30" i="2"/>
  <c r="F30" i="2"/>
  <c r="G29" i="2"/>
  <c r="F29" i="2"/>
  <c r="G28" i="2"/>
  <c r="F28" i="2"/>
  <c r="L21" i="2"/>
  <c r="M21" i="2" s="1"/>
  <c r="D21" i="2"/>
  <c r="E21" i="2" s="1"/>
  <c r="D17" i="2"/>
  <c r="E17" i="2" s="1"/>
  <c r="L16" i="2"/>
  <c r="M16" i="2" s="1"/>
  <c r="D16" i="2"/>
  <c r="E16" i="2" s="1"/>
  <c r="L15" i="2"/>
  <c r="M15" i="2" s="1"/>
  <c r="D15" i="2"/>
  <c r="E15" i="2" s="1"/>
  <c r="D11" i="2"/>
  <c r="E11" i="2" s="1"/>
  <c r="D10" i="2"/>
  <c r="E10" i="2" s="1"/>
  <c r="D9" i="2"/>
  <c r="E9" i="2" s="1"/>
  <c r="D8" i="2"/>
  <c r="E8" i="2" s="1"/>
  <c r="D7" i="2"/>
  <c r="E7" i="2" s="1"/>
  <c r="D6" i="2"/>
  <c r="E6" i="2" s="1"/>
  <c r="D5" i="2"/>
  <c r="E5" i="2" s="1"/>
  <c r="E28" i="1"/>
  <c r="E27" i="1"/>
  <c r="E26" i="1"/>
  <c r="E25" i="1"/>
  <c r="E24" i="1"/>
  <c r="Q16" i="2" l="1"/>
  <c r="W8" i="2"/>
  <c r="H17" i="2"/>
  <c r="I11" i="2"/>
  <c r="I7" i="2"/>
  <c r="V5" i="2"/>
  <c r="Q15" i="2"/>
  <c r="I21" i="2"/>
  <c r="I5" i="2"/>
  <c r="H8" i="2"/>
  <c r="O10" i="2"/>
  <c r="O6" i="2"/>
  <c r="Q21" i="2"/>
  <c r="P16" i="2"/>
  <c r="H15" i="2"/>
  <c r="I17" i="2"/>
  <c r="H11" i="2"/>
  <c r="H7" i="2"/>
  <c r="I9" i="2"/>
  <c r="O16" i="2"/>
  <c r="O21" i="2"/>
  <c r="O15" i="2"/>
  <c r="Q60" i="4"/>
  <c r="Q56" i="4"/>
  <c r="Q52" i="4"/>
  <c r="Q48" i="4"/>
  <c r="Q44" i="4"/>
  <c r="Q40" i="4"/>
  <c r="Q36" i="4"/>
  <c r="Q32" i="4"/>
  <c r="Q28" i="4"/>
  <c r="Q24" i="4"/>
  <c r="Q20" i="4"/>
  <c r="Q16" i="4"/>
  <c r="Q12" i="4"/>
  <c r="Q8" i="4"/>
  <c r="P4" i="4"/>
  <c r="F15" i="2"/>
  <c r="G21" i="2"/>
  <c r="G9" i="2"/>
  <c r="U9" i="2" s="1"/>
  <c r="F17" i="2"/>
  <c r="G5" i="2"/>
  <c r="N5" i="2" s="1"/>
  <c r="F8" i="2"/>
  <c r="T8" i="2" s="1"/>
  <c r="G15" i="2"/>
  <c r="F16" i="2"/>
  <c r="G17" i="2"/>
  <c r="N21" i="2"/>
  <c r="G8" i="2"/>
  <c r="U8" i="2" s="1"/>
  <c r="N16" i="2"/>
  <c r="F7" i="2"/>
  <c r="T7" i="2" s="1"/>
  <c r="F11" i="2"/>
  <c r="T11" i="2" s="1"/>
  <c r="F6" i="2"/>
  <c r="T6" i="2" s="1"/>
  <c r="G7" i="2"/>
  <c r="U7" i="2" s="1"/>
  <c r="F10" i="2"/>
  <c r="T10" i="2" s="1"/>
  <c r="G11" i="2"/>
  <c r="U11" i="2" s="1"/>
  <c r="F5" i="2"/>
  <c r="M5" i="2" s="1"/>
  <c r="G6" i="2"/>
  <c r="U6" i="2" s="1"/>
  <c r="F9" i="2"/>
  <c r="T9" i="2" s="1"/>
  <c r="G10" i="2"/>
  <c r="U10" i="2" s="1"/>
  <c r="N15" i="2"/>
  <c r="G16" i="2"/>
  <c r="F21" i="2"/>
  <c r="G7" i="4"/>
  <c r="H7" i="4"/>
  <c r="I7" i="4"/>
  <c r="H16" i="4"/>
  <c r="I16" i="4" s="1"/>
  <c r="G16" i="4"/>
  <c r="J18" i="4"/>
  <c r="K18" i="4" s="1"/>
  <c r="G30" i="4"/>
  <c r="H30" i="4"/>
  <c r="I30" i="4" s="1"/>
  <c r="J33" i="4"/>
  <c r="K33" i="4" s="1"/>
  <c r="G8" i="4"/>
  <c r="H8" i="4" s="1"/>
  <c r="I8" i="4" s="1"/>
  <c r="G22" i="4"/>
  <c r="H22" i="4"/>
  <c r="I22" i="4" s="1"/>
  <c r="J25" i="4"/>
  <c r="K25" i="4" s="1"/>
  <c r="G31" i="4"/>
  <c r="H31" i="4" s="1"/>
  <c r="I31" i="4" s="1"/>
  <c r="J10" i="4"/>
  <c r="K10" i="4"/>
  <c r="H23" i="4"/>
  <c r="I23" i="4"/>
  <c r="G23" i="4"/>
  <c r="G38" i="4"/>
  <c r="H38" i="4"/>
  <c r="I38" i="4" s="1"/>
  <c r="G39" i="4"/>
  <c r="H39" i="4" s="1"/>
  <c r="I39" i="4" s="1"/>
  <c r="J41" i="4"/>
  <c r="K41" i="4"/>
  <c r="H4" i="4"/>
  <c r="H12" i="4"/>
  <c r="I12" i="4" s="1"/>
  <c r="G44" i="4"/>
  <c r="H44" i="4" s="1"/>
  <c r="I44" i="4" s="1"/>
  <c r="H60" i="4"/>
  <c r="I60" i="4" s="1"/>
  <c r="G60" i="4"/>
  <c r="G4" i="4"/>
  <c r="H11" i="4"/>
  <c r="I11" i="4" s="1"/>
  <c r="G12" i="4"/>
  <c r="G19" i="4"/>
  <c r="H19" i="4" s="1"/>
  <c r="I19" i="4" s="1"/>
  <c r="H29" i="4"/>
  <c r="I29" i="4" s="1"/>
  <c r="G36" i="4"/>
  <c r="H36" i="4" s="1"/>
  <c r="I36" i="4" s="1"/>
  <c r="G37" i="4"/>
  <c r="H37" i="4" s="1"/>
  <c r="I37" i="4" s="1"/>
  <c r="H42" i="4"/>
  <c r="H43" i="4"/>
  <c r="G49" i="4"/>
  <c r="H49" i="4" s="1"/>
  <c r="I49" i="4" s="1"/>
  <c r="H53" i="4"/>
  <c r="I53" i="4" s="1"/>
  <c r="G53" i="4"/>
  <c r="J66" i="4"/>
  <c r="K66" i="4" s="1"/>
  <c r="G68" i="4"/>
  <c r="H68" i="4" s="1"/>
  <c r="I68" i="4" s="1"/>
  <c r="G72" i="4"/>
  <c r="H72" i="4" s="1"/>
  <c r="I72" i="4" s="1"/>
  <c r="I4" i="4"/>
  <c r="G5" i="4"/>
  <c r="H5" i="4" s="1"/>
  <c r="I5" i="4" s="1"/>
  <c r="G6" i="4"/>
  <c r="H6" i="4" s="1"/>
  <c r="I6" i="4" s="1"/>
  <c r="G13" i="4"/>
  <c r="H13" i="4" s="1"/>
  <c r="I13" i="4" s="1"/>
  <c r="H15" i="4"/>
  <c r="G17" i="4"/>
  <c r="H17" i="4" s="1"/>
  <c r="I17" i="4" s="1"/>
  <c r="G28" i="4"/>
  <c r="H28" i="4" s="1"/>
  <c r="I28" i="4" s="1"/>
  <c r="G29" i="4"/>
  <c r="H34" i="4"/>
  <c r="I42" i="4"/>
  <c r="G43" i="4"/>
  <c r="G52" i="4"/>
  <c r="H52" i="4" s="1"/>
  <c r="I52" i="4" s="1"/>
  <c r="H71" i="4"/>
  <c r="I71" i="4" s="1"/>
  <c r="G71" i="4"/>
  <c r="I9" i="4"/>
  <c r="I14" i="4"/>
  <c r="I15" i="4"/>
  <c r="G20" i="4"/>
  <c r="H20" i="4" s="1"/>
  <c r="I20" i="4" s="1"/>
  <c r="G21" i="4"/>
  <c r="H21" i="4" s="1"/>
  <c r="I21" i="4" s="1"/>
  <c r="H26" i="4"/>
  <c r="I26" i="4" s="1"/>
  <c r="H27" i="4"/>
  <c r="I27" i="4" s="1"/>
  <c r="I34" i="4"/>
  <c r="G35" i="4"/>
  <c r="H35" i="4" s="1"/>
  <c r="I35" i="4" s="1"/>
  <c r="I43" i="4"/>
  <c r="G45" i="4"/>
  <c r="H45" i="4" s="1"/>
  <c r="I45" i="4" s="1"/>
  <c r="G57" i="4"/>
  <c r="H57" i="4" s="1"/>
  <c r="I57" i="4" s="1"/>
  <c r="G61" i="4"/>
  <c r="H61" i="4" s="1"/>
  <c r="I61" i="4" s="1"/>
  <c r="G76" i="4"/>
  <c r="H76" i="4" s="1"/>
  <c r="I76" i="4" s="1"/>
  <c r="I24" i="4"/>
  <c r="I32" i="4"/>
  <c r="G48" i="4"/>
  <c r="H48" i="4" s="1"/>
  <c r="I48" i="4" s="1"/>
  <c r="G51" i="4"/>
  <c r="G56" i="4"/>
  <c r="H56" i="4" s="1"/>
  <c r="I56" i="4" s="1"/>
  <c r="G59" i="4"/>
  <c r="I59" i="4"/>
  <c r="H67" i="4"/>
  <c r="I67" i="4" s="1"/>
  <c r="G67" i="4"/>
  <c r="G70" i="4"/>
  <c r="H70" i="4" s="1"/>
  <c r="I70" i="4" s="1"/>
  <c r="G75" i="4"/>
  <c r="H75" i="4" s="1"/>
  <c r="I75" i="4" s="1"/>
  <c r="G78" i="4"/>
  <c r="G24" i="4"/>
  <c r="H24" i="4" s="1"/>
  <c r="G32" i="4"/>
  <c r="H32" i="4" s="1"/>
  <c r="G40" i="4"/>
  <c r="H40" i="4" s="1"/>
  <c r="I40" i="4" s="1"/>
  <c r="H50" i="4"/>
  <c r="I50" i="4" s="1"/>
  <c r="H51" i="4"/>
  <c r="I51" i="4" s="1"/>
  <c r="I58" i="4"/>
  <c r="H58" i="4"/>
  <c r="H59" i="4"/>
  <c r="H69" i="4"/>
  <c r="I69" i="4" s="1"/>
  <c r="H77" i="4"/>
  <c r="I77" i="4" s="1"/>
  <c r="H78" i="4"/>
  <c r="I78" i="4" s="1"/>
  <c r="H46" i="4"/>
  <c r="I46" i="4" s="1"/>
  <c r="G47" i="4"/>
  <c r="H47" i="4" s="1"/>
  <c r="I47" i="4"/>
  <c r="H54" i="4"/>
  <c r="I54" i="4" s="1"/>
  <c r="G55" i="4"/>
  <c r="H55" i="4" s="1"/>
  <c r="I55" i="4"/>
  <c r="H62" i="4"/>
  <c r="I62" i="4" s="1"/>
  <c r="G63" i="4"/>
  <c r="H63" i="4" s="1"/>
  <c r="I63" i="4"/>
  <c r="K65" i="4"/>
  <c r="H73" i="4"/>
  <c r="I73" i="4" s="1"/>
  <c r="G74" i="4"/>
  <c r="H74" i="4" s="1"/>
  <c r="I74" i="4" s="1"/>
  <c r="G14" i="3"/>
  <c r="S5" i="2"/>
  <c r="L5" i="2"/>
  <c r="S9" i="2"/>
  <c r="L9" i="2"/>
  <c r="S8" i="2"/>
  <c r="L8" i="2"/>
  <c r="S7" i="2"/>
  <c r="L7" i="2"/>
  <c r="S11" i="2"/>
  <c r="L11" i="2"/>
  <c r="S6" i="2"/>
  <c r="L6" i="2"/>
  <c r="S10" i="2"/>
  <c r="L10" i="2"/>
  <c r="U5" i="2"/>
  <c r="N6" i="2"/>
  <c r="N11" i="2"/>
  <c r="K5" i="2"/>
  <c r="R5" i="2"/>
  <c r="K6" i="2"/>
  <c r="R6" i="2"/>
  <c r="K7" i="2"/>
  <c r="R7" i="2"/>
  <c r="K8" i="2"/>
  <c r="R8" i="2"/>
  <c r="K9" i="2"/>
  <c r="R9" i="2"/>
  <c r="M7" i="2"/>
  <c r="M8" i="2"/>
  <c r="M9" i="2"/>
  <c r="M10" i="2"/>
  <c r="N7" i="2"/>
  <c r="K10" i="2"/>
  <c r="R10" i="2"/>
  <c r="K11" i="2"/>
  <c r="R11" i="2"/>
  <c r="P11" i="2" l="1"/>
  <c r="W11" i="2"/>
  <c r="W9" i="2"/>
  <c r="P9" i="2"/>
  <c r="V7" i="2"/>
  <c r="O7" i="2"/>
  <c r="V8" i="2"/>
  <c r="O8" i="2"/>
  <c r="V11" i="2"/>
  <c r="O11" i="2"/>
  <c r="W5" i="2"/>
  <c r="P5" i="2"/>
  <c r="P7" i="2"/>
  <c r="W7" i="2"/>
  <c r="M11" i="2"/>
  <c r="N9" i="2"/>
  <c r="M6" i="2"/>
  <c r="N8" i="2"/>
  <c r="T5" i="2"/>
  <c r="N10" i="2"/>
  <c r="J46" i="4"/>
  <c r="K46" i="4"/>
  <c r="J50" i="4"/>
  <c r="K50" i="4"/>
  <c r="J67" i="4"/>
  <c r="K67" i="4" s="1"/>
  <c r="J76" i="4"/>
  <c r="K76" i="4" s="1"/>
  <c r="J52" i="4"/>
  <c r="K52" i="4" s="1"/>
  <c r="J13" i="4"/>
  <c r="K13" i="4"/>
  <c r="J72" i="4"/>
  <c r="K72" i="4" s="1"/>
  <c r="J53" i="4"/>
  <c r="K53" i="4" s="1"/>
  <c r="J37" i="4"/>
  <c r="K37" i="4"/>
  <c r="J60" i="4"/>
  <c r="K60" i="4" s="1"/>
  <c r="J22" i="4"/>
  <c r="K22" i="4" s="1"/>
  <c r="J30" i="4"/>
  <c r="K30" i="4" s="1"/>
  <c r="J16" i="4"/>
  <c r="K16" i="4" s="1"/>
  <c r="J74" i="4"/>
  <c r="K74" i="4" s="1"/>
  <c r="J54" i="4"/>
  <c r="K54" i="4"/>
  <c r="J78" i="4"/>
  <c r="K78" i="4" s="1"/>
  <c r="J40" i="4"/>
  <c r="K40" i="4" s="1"/>
  <c r="J75" i="4"/>
  <c r="K75" i="4" s="1"/>
  <c r="J48" i="4"/>
  <c r="K48" i="4" s="1"/>
  <c r="J61" i="4"/>
  <c r="K61" i="4" s="1"/>
  <c r="J35" i="4"/>
  <c r="K35" i="4" s="1"/>
  <c r="J21" i="4"/>
  <c r="K21" i="4"/>
  <c r="J28" i="4"/>
  <c r="K28" i="4"/>
  <c r="J6" i="4"/>
  <c r="K6" i="4"/>
  <c r="J68" i="4"/>
  <c r="K68" i="4" s="1"/>
  <c r="J49" i="4"/>
  <c r="K49" i="4" s="1"/>
  <c r="J36" i="4"/>
  <c r="K36" i="4"/>
  <c r="J11" i="4"/>
  <c r="K11" i="4" s="1"/>
  <c r="J44" i="4"/>
  <c r="K44" i="4" s="1"/>
  <c r="J73" i="4"/>
  <c r="K73" i="4"/>
  <c r="J62" i="4"/>
  <c r="K62" i="4"/>
  <c r="J77" i="4"/>
  <c r="K77" i="4"/>
  <c r="J70" i="4"/>
  <c r="K70" i="4" s="1"/>
  <c r="J57" i="4"/>
  <c r="K57" i="4" s="1"/>
  <c r="J20" i="4"/>
  <c r="K20" i="4"/>
  <c r="J17" i="4"/>
  <c r="K17" i="4"/>
  <c r="J5" i="4"/>
  <c r="K5" i="4" s="1"/>
  <c r="O66" i="4"/>
  <c r="N66" i="4"/>
  <c r="M66" i="4"/>
  <c r="J29" i="4"/>
  <c r="K29" i="4"/>
  <c r="J12" i="4"/>
  <c r="K12" i="4" s="1"/>
  <c r="J39" i="4"/>
  <c r="K39" i="4" s="1"/>
  <c r="J31" i="4"/>
  <c r="K31" i="4" s="1"/>
  <c r="J8" i="4"/>
  <c r="K8" i="4" s="1"/>
  <c r="O18" i="4"/>
  <c r="N18" i="4"/>
  <c r="M18" i="4"/>
  <c r="J69" i="4"/>
  <c r="K69" i="4"/>
  <c r="J51" i="4"/>
  <c r="K51" i="4" s="1"/>
  <c r="J56" i="4"/>
  <c r="K56" i="4" s="1"/>
  <c r="J45" i="4"/>
  <c r="K45" i="4" s="1"/>
  <c r="J71" i="4"/>
  <c r="K71" i="4" s="1"/>
  <c r="J19" i="4"/>
  <c r="K19" i="4" s="1"/>
  <c r="J38" i="4"/>
  <c r="K38" i="4" s="1"/>
  <c r="N25" i="4"/>
  <c r="O25" i="4"/>
  <c r="M25" i="4"/>
  <c r="N33" i="4"/>
  <c r="M33" i="4"/>
  <c r="O33" i="4"/>
  <c r="J63" i="4"/>
  <c r="K63" i="4" s="1"/>
  <c r="J55" i="4"/>
  <c r="K55" i="4" s="1"/>
  <c r="J47" i="4"/>
  <c r="K47" i="4" s="1"/>
  <c r="J58" i="4"/>
  <c r="K58" i="4"/>
  <c r="J32" i="4"/>
  <c r="K32" i="4" s="1"/>
  <c r="J43" i="4"/>
  <c r="K43" i="4" s="1"/>
  <c r="J26" i="4"/>
  <c r="K26" i="4" s="1"/>
  <c r="J14" i="4"/>
  <c r="K14" i="4"/>
  <c r="J42" i="4"/>
  <c r="K42" i="4" s="1"/>
  <c r="J23" i="4"/>
  <c r="K23" i="4" s="1"/>
  <c r="J59" i="4"/>
  <c r="K59" i="4" s="1"/>
  <c r="J24" i="4"/>
  <c r="K24" i="4" s="1"/>
  <c r="J9" i="4"/>
  <c r="K9" i="4" s="1"/>
  <c r="J4" i="4"/>
  <c r="K4" i="4"/>
  <c r="J7" i="4"/>
  <c r="K7" i="4" s="1"/>
  <c r="J34" i="4"/>
  <c r="K34" i="4" s="1"/>
  <c r="N41" i="4"/>
  <c r="O41" i="4"/>
  <c r="M41" i="4"/>
  <c r="N10" i="4"/>
  <c r="O10" i="4"/>
  <c r="M10" i="4"/>
  <c r="M65" i="4"/>
  <c r="O65" i="4"/>
  <c r="N65" i="4"/>
  <c r="K27" i="4"/>
  <c r="J27" i="4"/>
  <c r="J15" i="4"/>
  <c r="K15" i="4" s="1"/>
  <c r="O15" i="4" l="1"/>
  <c r="N15" i="4"/>
  <c r="M15" i="4"/>
  <c r="O34" i="4"/>
  <c r="N34" i="4"/>
  <c r="M34" i="4"/>
  <c r="M9" i="4"/>
  <c r="O9" i="4"/>
  <c r="N9" i="4"/>
  <c r="O42" i="4"/>
  <c r="M42" i="4"/>
  <c r="N42" i="4"/>
  <c r="O43" i="4"/>
  <c r="N43" i="4"/>
  <c r="M43" i="4"/>
  <c r="O47" i="4"/>
  <c r="N47" i="4"/>
  <c r="M47" i="4"/>
  <c r="M45" i="4"/>
  <c r="O45" i="4"/>
  <c r="N45" i="4"/>
  <c r="M8" i="4"/>
  <c r="O8" i="4"/>
  <c r="N8" i="4"/>
  <c r="O48" i="4"/>
  <c r="N48" i="4"/>
  <c r="M48" i="4"/>
  <c r="O30" i="4"/>
  <c r="N30" i="4"/>
  <c r="M30" i="4"/>
  <c r="O7" i="4"/>
  <c r="M7" i="4"/>
  <c r="N7" i="4"/>
  <c r="M24" i="4"/>
  <c r="N24" i="4"/>
  <c r="O24" i="4"/>
  <c r="M32" i="4"/>
  <c r="O32" i="4"/>
  <c r="N32" i="4"/>
  <c r="O55" i="4"/>
  <c r="N55" i="4"/>
  <c r="M55" i="4"/>
  <c r="O38" i="4"/>
  <c r="N38" i="4"/>
  <c r="M38" i="4"/>
  <c r="O56" i="4"/>
  <c r="N56" i="4"/>
  <c r="M56" i="4"/>
  <c r="N31" i="4"/>
  <c r="M31" i="4"/>
  <c r="O31" i="4"/>
  <c r="M5" i="4"/>
  <c r="N5" i="4"/>
  <c r="O5" i="4"/>
  <c r="O75" i="4"/>
  <c r="N75" i="4"/>
  <c r="M75" i="4"/>
  <c r="O22" i="4"/>
  <c r="N22" i="4"/>
  <c r="M22" i="4"/>
  <c r="M53" i="4"/>
  <c r="O53" i="4"/>
  <c r="N53" i="4"/>
  <c r="O52" i="4"/>
  <c r="N52" i="4"/>
  <c r="M52" i="4"/>
  <c r="O59" i="4"/>
  <c r="N59" i="4"/>
  <c r="M59" i="4"/>
  <c r="O63" i="4"/>
  <c r="N63" i="4"/>
  <c r="M63" i="4"/>
  <c r="O19" i="4"/>
  <c r="M19" i="4"/>
  <c r="N19" i="4"/>
  <c r="O51" i="4"/>
  <c r="N51" i="4"/>
  <c r="M51" i="4"/>
  <c r="N39" i="4"/>
  <c r="M39" i="4"/>
  <c r="O39" i="4"/>
  <c r="M57" i="4"/>
  <c r="O57" i="4"/>
  <c r="N57" i="4"/>
  <c r="O44" i="4"/>
  <c r="N44" i="4"/>
  <c r="M44" i="4"/>
  <c r="M49" i="4"/>
  <c r="O49" i="4"/>
  <c r="N49" i="4"/>
  <c r="O35" i="4"/>
  <c r="N35" i="4"/>
  <c r="M35" i="4"/>
  <c r="M40" i="4"/>
  <c r="O40" i="4"/>
  <c r="N40" i="4"/>
  <c r="O74" i="4"/>
  <c r="N74" i="4"/>
  <c r="M74" i="4"/>
  <c r="O60" i="4"/>
  <c r="N60" i="4"/>
  <c r="M60" i="4"/>
  <c r="M72" i="4"/>
  <c r="O72" i="4"/>
  <c r="N72" i="4"/>
  <c r="M76" i="4"/>
  <c r="O76" i="4"/>
  <c r="N76" i="4"/>
  <c r="N23" i="4"/>
  <c r="M23" i="4"/>
  <c r="O23" i="4"/>
  <c r="O26" i="4"/>
  <c r="N26" i="4"/>
  <c r="M26" i="4"/>
  <c r="O71" i="4"/>
  <c r="N71" i="4"/>
  <c r="M71" i="4"/>
  <c r="O12" i="4"/>
  <c r="N12" i="4"/>
  <c r="M12" i="4"/>
  <c r="O70" i="4"/>
  <c r="N70" i="4"/>
  <c r="M70" i="4"/>
  <c r="O11" i="4"/>
  <c r="N11" i="4"/>
  <c r="M11" i="4"/>
  <c r="M68" i="4"/>
  <c r="O68" i="4"/>
  <c r="N68" i="4"/>
  <c r="M61" i="4"/>
  <c r="O61" i="4"/>
  <c r="N61" i="4"/>
  <c r="O78" i="4"/>
  <c r="N78" i="4"/>
  <c r="M78" i="4"/>
  <c r="O16" i="4"/>
  <c r="N16" i="4"/>
  <c r="M16" i="4"/>
  <c r="O67" i="4"/>
  <c r="N67" i="4"/>
  <c r="M67" i="4"/>
  <c r="O27" i="4"/>
  <c r="N27" i="4"/>
  <c r="M27" i="4"/>
  <c r="N69" i="4"/>
  <c r="M69" i="4"/>
  <c r="O69" i="4"/>
  <c r="M17" i="4"/>
  <c r="O17" i="4"/>
  <c r="N17" i="4"/>
  <c r="N77" i="4"/>
  <c r="M77" i="4"/>
  <c r="O77" i="4"/>
  <c r="N73" i="4"/>
  <c r="M73" i="4"/>
  <c r="O73" i="4"/>
  <c r="N6" i="4"/>
  <c r="M6" i="4"/>
  <c r="O6" i="4"/>
  <c r="N21" i="4"/>
  <c r="O21" i="4"/>
  <c r="M21" i="4"/>
  <c r="M13" i="4"/>
  <c r="O13" i="4"/>
  <c r="N13" i="4"/>
  <c r="N50" i="4"/>
  <c r="M50" i="4"/>
  <c r="O50" i="4"/>
  <c r="N29" i="4"/>
  <c r="O29" i="4"/>
  <c r="M29" i="4"/>
  <c r="O4" i="4"/>
  <c r="N4" i="4"/>
  <c r="M4" i="4"/>
  <c r="N14" i="4"/>
  <c r="M14" i="4"/>
  <c r="O14" i="4"/>
  <c r="N58" i="4"/>
  <c r="M58" i="4"/>
  <c r="O58" i="4"/>
  <c r="M20" i="4"/>
  <c r="O20" i="4"/>
  <c r="N20" i="4"/>
  <c r="N62" i="4"/>
  <c r="M62" i="4"/>
  <c r="O62" i="4"/>
  <c r="M36" i="4"/>
  <c r="O36" i="4"/>
  <c r="N36" i="4"/>
  <c r="M28" i="4"/>
  <c r="O28" i="4"/>
  <c r="N28" i="4"/>
  <c r="N54" i="4"/>
  <c r="M54" i="4"/>
  <c r="O54" i="4"/>
  <c r="N37" i="4"/>
  <c r="O37" i="4"/>
  <c r="M37" i="4"/>
  <c r="N46" i="4"/>
  <c r="M46" i="4"/>
  <c r="O46" i="4"/>
  <c r="G4" i="3"/>
  <c r="E4" i="3"/>
  <c r="H4" i="3"/>
  <c r="F4" i="3"/>
</calcChain>
</file>

<file path=xl/sharedStrings.xml><?xml version="1.0" encoding="utf-8"?>
<sst xmlns="http://schemas.openxmlformats.org/spreadsheetml/2006/main" count="234" uniqueCount="134">
  <si>
    <t>NUEVAS ESCALAS SALARIALES REFINERIAS - CCT 449/06 -</t>
  </si>
  <si>
    <t xml:space="preserve">SUELDOS BASICOS </t>
  </si>
  <si>
    <t>CATEGORIAS</t>
  </si>
  <si>
    <t>TURNO</t>
  </si>
  <si>
    <t xml:space="preserve">  MAS 5,2%</t>
  </si>
  <si>
    <t>D</t>
  </si>
  <si>
    <t>A</t>
  </si>
  <si>
    <t>B</t>
  </si>
  <si>
    <t>ANTIGÜEDAD art. 28 CCT</t>
  </si>
  <si>
    <t>SUBSIDIO  POR MEDICAMENTOS  art. 37 CCT</t>
  </si>
  <si>
    <t>SUBSIDIO VACACIONAL art. 35 CCT</t>
  </si>
  <si>
    <t>AYUDA ESCOLAR art. 36 CCT</t>
  </si>
  <si>
    <t>SUBSIDIO POR FALLECIMIENTO art. 33 CCT</t>
  </si>
  <si>
    <t>VIANDA / AYUDA ALIMENTARIA art. 37 bis CCT</t>
  </si>
  <si>
    <t xml:space="preserve">SUMA FIJA TRABAJADOR </t>
  </si>
  <si>
    <t>ADICIONAL TURNO A</t>
  </si>
  <si>
    <t>ADICIONAL TURNO B</t>
  </si>
  <si>
    <t>RADIO PROCESO</t>
  </si>
  <si>
    <t>RADIO MANTENIMIENTO</t>
  </si>
  <si>
    <t>ANTIGÜEDAD</t>
  </si>
  <si>
    <t>ADICIONAL ANTIGÜEDAD</t>
  </si>
  <si>
    <t>SUMA FIJA</t>
  </si>
  <si>
    <t>Vianda / Ayuda Alimentaria (art. 37 bis CCT)</t>
  </si>
  <si>
    <t>ACTUAL</t>
  </si>
  <si>
    <t>SUBSIDIO  POR MEDICAMENTOS</t>
  </si>
  <si>
    <t>SUBSIDIO VACACIONAL</t>
  </si>
  <si>
    <t>AYUDA ESCOLAR</t>
  </si>
  <si>
    <t>SUBSIDIO POR FALLECIMIENTO</t>
  </si>
  <si>
    <t xml:space="preserve">CATEGORIA </t>
  </si>
  <si>
    <t>BASICO ABRIL 2017</t>
  </si>
  <si>
    <t>6*</t>
  </si>
  <si>
    <t>Vianda / Ayuda Alimentaria</t>
  </si>
  <si>
    <t>Adicional por antigüedad Art. 11 CCT Local: 1% del sueldo basico de cada trabajador + adicional turno A (35%) o disponibilidad (22,5%)</t>
  </si>
  <si>
    <t>Adicional por turno Art. 12 CCT Local: según Art. 27 CCT 449/06</t>
  </si>
  <si>
    <t>Adicional por guardia o disponibilidad Art. 15 CCT Local : sueldo basico + antigüedad x 22,5%</t>
  </si>
  <si>
    <t xml:space="preserve">Adicional trabajos en laboratorio Art. 13 CCT Local: Cuando el sondeador deba realizar tareas en el sector LABORATORIO Se abonaran las horas con un recargo del 100% </t>
  </si>
  <si>
    <t>Valor Horario Art. 17.1 CCT Local: sueldo basico dividido 192</t>
  </si>
  <si>
    <t>Horas Extras Art. 17.2 CCT Local: el recargo sera el establecido por la ley de contrato de trabajo LEY 20744</t>
  </si>
  <si>
    <t>Adicional Vianda / Ayuda Alimentaria Art. 16 CCT Local: $ 50 por dia efectivamente trabajado.</t>
  </si>
  <si>
    <t>ZONA 2 %63    --    ZONA 3 42%</t>
  </si>
  <si>
    <t xml:space="preserve">  Paritarias 2015 27,8%</t>
  </si>
  <si>
    <t>Paritarias 2016 30%</t>
  </si>
  <si>
    <t xml:space="preserve">  Paritarias 2017 20%</t>
  </si>
  <si>
    <t xml:space="preserve">Gatillo 5,4 % mas Acuerdo 20 % </t>
  </si>
  <si>
    <t>Categoria</t>
  </si>
  <si>
    <t>Dici. 2014</t>
  </si>
  <si>
    <t>Dici. 2015 22 %</t>
  </si>
  <si>
    <t>Enero 2016 5,8 %</t>
  </si>
  <si>
    <t>Julio 2016 18 %</t>
  </si>
  <si>
    <t>Nov. 2016 5 %</t>
  </si>
  <si>
    <t>Enero 2017 7 %</t>
  </si>
  <si>
    <t>Julio 2017 10 %</t>
  </si>
  <si>
    <t>Oct 2017 10 %</t>
  </si>
  <si>
    <t>Gatillo  5,4 %</t>
  </si>
  <si>
    <t>Abr. 2018 7,5%</t>
  </si>
  <si>
    <t>Agosto 2018  5%</t>
  </si>
  <si>
    <t>Oct 2018 7,5%</t>
  </si>
  <si>
    <t>ingresante</t>
  </si>
  <si>
    <t>Y</t>
  </si>
  <si>
    <t>C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</si>
  <si>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</si>
  <si>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</si>
  <si>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</si>
  <si>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</si>
  <si>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</si>
  <si>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</si>
  <si>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</si>
  <si>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</si>
  <si>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</si>
  <si>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</si>
  <si>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VIANDA Art. 34 y 72</t>
  </si>
  <si>
    <t>Desayuno y Merienda Art. 34 y 72</t>
  </si>
  <si>
    <t>Horas de Viaje Art. 52</t>
  </si>
  <si>
    <t>Bono Paz Social Art. 33</t>
  </si>
  <si>
    <t>Adicional Torre Art. 64</t>
  </si>
  <si>
    <t>Adicional Yacimiento Produccion Art. 54</t>
  </si>
  <si>
    <t>Adicional Torre Serv. Especiales Art. 69</t>
  </si>
  <si>
    <t>Adicional Disponibilidad Art. 54 Inc. B</t>
  </si>
  <si>
    <t>Adicional Altura Equipos Torre Art. 64</t>
  </si>
  <si>
    <t>Adicional Chofer Transporte de Personal a Equipor de Torre Art. 65</t>
  </si>
  <si>
    <t>Adicional Guardia Pasiva Art. 51</t>
  </si>
  <si>
    <t>Antigüedad Art. 15</t>
  </si>
  <si>
    <t>Sup. Adicional Asistencia y Puntualidad Art. 20</t>
  </si>
  <si>
    <t>Asignacion Vianda Complementaria Art. 24</t>
  </si>
  <si>
    <r>
      <rPr>
        <b/>
        <u/>
        <sz val="20"/>
        <color rgb="FFFF0000"/>
        <rFont val="Calibri"/>
        <family val="2"/>
        <scheme val="minor"/>
      </rPr>
      <t>ACUERDO SALARIAL 28/11/2018</t>
    </r>
    <r>
      <rPr>
        <b/>
        <u/>
        <sz val="11"/>
        <color rgb="FFFF0000"/>
        <rFont val="Calibri"/>
        <family val="2"/>
        <scheme val="minor"/>
      </rPr>
      <t xml:space="preserve"> </t>
    </r>
  </si>
  <si>
    <t>Nuevas Escalas Salariales  - Refineria Bahia Blanca S.A.U. CCT local  - Acuerdo de fecha 28/11/2018</t>
  </si>
  <si>
    <t xml:space="preserve"> ACUERDO SALARIAL 28/11/2018</t>
  </si>
  <si>
    <t>Acuerdo 20%  28 Nov. 2018</t>
  </si>
  <si>
    <t>ANEXO I - BASICOS DE CONVENIO</t>
  </si>
  <si>
    <t>Personal de Fraccionamiento - Talleres de Reparacion de</t>
  </si>
  <si>
    <t>Personal de Depositos - Distribucion - Limpieza y Maestranza -</t>
  </si>
  <si>
    <t>Envases - Administracion Plantas - Centros de Canje</t>
  </si>
  <si>
    <t>Talleres Mecanicos de Reparacion Vehiculos de Transporte</t>
  </si>
  <si>
    <t xml:space="preserve">                                               REMUNERACIONES CCT 592/10</t>
  </si>
  <si>
    <t>Basicos</t>
  </si>
  <si>
    <t xml:space="preserve">           REMUNERACIONES CCT 592/10</t>
  </si>
  <si>
    <t>II</t>
  </si>
  <si>
    <t>III</t>
  </si>
  <si>
    <t>IV</t>
  </si>
  <si>
    <t>V</t>
  </si>
  <si>
    <t>VI</t>
  </si>
  <si>
    <t>VII</t>
  </si>
  <si>
    <t>ANEXO II - ADICIONALES</t>
  </si>
  <si>
    <t>CONCEPTOS</t>
  </si>
  <si>
    <t>VALORES</t>
  </si>
  <si>
    <t>Antigüedad Art. 15º  (1% cat. 2 Fraccionam.)</t>
  </si>
  <si>
    <t>Asistencia y Puntualidad - Art. 19º</t>
  </si>
  <si>
    <t>Vale de Comida - Art. 16º</t>
  </si>
  <si>
    <t>Horario extendido dias sabados ayudante de reparto</t>
  </si>
  <si>
    <t>Horario extendido dias sabados Repartidor</t>
  </si>
  <si>
    <t>No remunerativo p/Dia efectivamente trabajado</t>
  </si>
  <si>
    <t>NUEVOS VALORES POR KILOGRAMO, KILOMETRO Y LITRO : Art. 13º Inc. B (adicional horario extendido)</t>
  </si>
  <si>
    <t>Fraccionamiento y Distribucion</t>
  </si>
  <si>
    <t>Reparto / Tarea</t>
  </si>
  <si>
    <t>Repartidor</t>
  </si>
  <si>
    <t>Acompañante</t>
  </si>
  <si>
    <t>Repàrtidor</t>
  </si>
  <si>
    <t>usuario</t>
  </si>
  <si>
    <t>comercio / industria</t>
  </si>
  <si>
    <t>Distribuidor</t>
  </si>
  <si>
    <t>Centro de Canje y abastecedor de deposito</t>
  </si>
  <si>
    <t>Granel (Valor por Litro)</t>
  </si>
  <si>
    <t>Abastecedor de gas a granel a planta fraccionadora ($/Km)</t>
  </si>
  <si>
    <t>OTROS BENEFICIOS</t>
  </si>
  <si>
    <t>Pago no remunerativo por unica vez Julio 2018 $ 5750</t>
  </si>
  <si>
    <t>COMPENSACION POR LICENCIA DE VACACIONES</t>
  </si>
  <si>
    <t>1 AÑO A 5 AÑOS</t>
  </si>
  <si>
    <t>DE 5 AÑOS A 10 AÑOS</t>
  </si>
  <si>
    <t>DE 10 AÑOS A 15 AÑOS</t>
  </si>
  <si>
    <t>MAYOR A 15 AÑOS</t>
  </si>
  <si>
    <t xml:space="preserve">PAGADERA AL TRABAJADOR CUANDO INICIA EL GOCE DE SU LICENCIA ANUAL ORDINARIA </t>
  </si>
  <si>
    <t xml:space="preserve">                                       </t>
  </si>
  <si>
    <t>01/11/20018</t>
  </si>
  <si>
    <t xml:space="preserve"> NUEVAS ESCALAS SALARIALES GLP CCT 592/10 - ACUERDO DE FECHA 07/12/2018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</si>
</sst>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\ #,##0;[Red]&quot;$&quot;\ \-#,##0"/>
    <numFmt numFmtId="44" formatCode="_ &quot;$&quot;\ * #,##0.00_ ;_ &quot;$&quot;\ * \-#,##0.00_ ;_ &quot;$&quot;\ * &quot;-&quot;??_ ;_ @_ "/>
    <numFmt numFmtId="164" formatCode="_ &quot;$&quot;\ * #,##0_ ;_ &quot;$&quot;\ * \-#,##0_ ;_ &quot;$&quot;\ * &quot;-&quot;??_ ;_ @_ "/>
    <numFmt numFmtId="165" formatCode="&quot;$&quot;\ #,##0"/>
    <numFmt numFmtId="166" formatCode="0.0%"/>
    <numFmt numFmtId="167" formatCode="0.0000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1"/>
      <name val="Calibri"/>
      <family val="2"/>
      <charset val="1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charset val="1"/>
    </font>
    <font>
      <u/>
      <sz val="20"/>
      <color rgb="FFFF0000"/>
      <name val="Calibri"/>
      <family val="2"/>
      <charset val="1"/>
    </font>
    <font>
      <u/>
      <sz val="11"/>
      <color indexed="8"/>
      <name val="Calibri"/>
      <family val="2"/>
      <charset val="1"/>
    </font>
    <font>
      <u/>
      <sz val="20"/>
      <color theme="1"/>
      <name val="Calibri"/>
      <family val="2"/>
      <scheme val="minor"/>
    </font>
    <font>
      <b/>
      <sz val="14"/>
      <color indexed="8"/>
      <name val="Calibri"/>
      <family val="2"/>
      <charset val="1"/>
    </font>
    <font>
      <b/>
      <sz val="9"/>
      <color indexed="8"/>
      <name val="Calibri"/>
      <family val="2"/>
      <charset val="1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  <charset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2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3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double">
        <color auto="1"/>
      </left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indexed="64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7" fillId="0" borderId="0"/>
    <xf numFmtId="44" fontId="1" fillId="0" borderId="0" applyFont="0" applyFill="0" applyBorder="0" applyAlignment="0" applyProtection="0"/>
    <xf numFmtId="0" fontId="7" fillId="0" borderId="0"/>
  </cellStyleXfs>
  <cellXfs count="446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7" fontId="4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2" borderId="6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164" fontId="2" fillId="4" borderId="0" xfId="1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0" fontId="5" fillId="4" borderId="1" xfId="0" applyFont="1" applyFill="1" applyBorder="1"/>
    <xf numFmtId="0" fontId="6" fillId="4" borderId="3" xfId="0" applyFont="1" applyFill="1" applyBorder="1"/>
    <xf numFmtId="164" fontId="2" fillId="4" borderId="3" xfId="1" applyNumberFormat="1" applyFont="1" applyFill="1" applyBorder="1"/>
    <xf numFmtId="0" fontId="6" fillId="0" borderId="0" xfId="0" applyFont="1"/>
    <xf numFmtId="164" fontId="2" fillId="0" borderId="0" xfId="1" applyNumberFormat="1" applyFont="1"/>
    <xf numFmtId="164" fontId="2" fillId="0" borderId="0" xfId="1" applyNumberFormat="1" applyFont="1" applyFill="1" applyAlignment="1">
      <alignment horizontal="center"/>
    </xf>
    <xf numFmtId="164" fontId="2" fillId="4" borderId="2" xfId="1" applyNumberFormat="1" applyFont="1" applyFill="1" applyBorder="1"/>
    <xf numFmtId="0" fontId="5" fillId="4" borderId="7" xfId="0" applyFont="1" applyFill="1" applyBorder="1"/>
    <xf numFmtId="0" fontId="6" fillId="4" borderId="9" xfId="0" applyFont="1" applyFill="1" applyBorder="1"/>
    <xf numFmtId="164" fontId="2" fillId="4" borderId="0" xfId="1" applyNumberFormat="1" applyFont="1" applyFill="1" applyBorder="1"/>
    <xf numFmtId="164" fontId="2" fillId="4" borderId="9" xfId="1" applyNumberFormat="1" applyFont="1" applyFill="1" applyBorder="1"/>
    <xf numFmtId="164" fontId="0" fillId="0" borderId="0" xfId="1" applyNumberFormat="1" applyFont="1" applyFill="1" applyAlignment="1">
      <alignment horizontal="center"/>
    </xf>
    <xf numFmtId="164" fontId="0" fillId="0" borderId="0" xfId="1" applyNumberFormat="1" applyFont="1" applyAlignment="1">
      <alignment horizontal="center"/>
    </xf>
    <xf numFmtId="0" fontId="7" fillId="0" borderId="0" xfId="2"/>
    <xf numFmtId="0" fontId="0" fillId="2" borderId="6" xfId="0" applyFill="1" applyBorder="1"/>
    <xf numFmtId="17" fontId="0" fillId="2" borderId="6" xfId="0" applyNumberFormat="1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4" xfId="0" applyFill="1" applyBorder="1"/>
    <xf numFmtId="0" fontId="8" fillId="0" borderId="0" xfId="2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4" fontId="8" fillId="2" borderId="5" xfId="1" applyNumberFormat="1" applyFont="1" applyFill="1" applyBorder="1"/>
    <xf numFmtId="164" fontId="8" fillId="2" borderId="22" xfId="1" applyNumberFormat="1" applyFont="1" applyFill="1" applyBorder="1"/>
    <xf numFmtId="164" fontId="8" fillId="2" borderId="6" xfId="1" applyNumberFormat="1" applyFont="1" applyFill="1" applyBorder="1"/>
    <xf numFmtId="164" fontId="8" fillId="2" borderId="25" xfId="1" applyNumberFormat="1" applyFont="1" applyFill="1" applyBorder="1"/>
    <xf numFmtId="2" fontId="0" fillId="0" borderId="0" xfId="0" applyNumberFormat="1"/>
    <xf numFmtId="2" fontId="2" fillId="2" borderId="2" xfId="0" applyNumberFormat="1" applyFont="1" applyFill="1" applyBorder="1"/>
    <xf numFmtId="164" fontId="0" fillId="0" borderId="0" xfId="0" applyNumberFormat="1"/>
    <xf numFmtId="164" fontId="2" fillId="2" borderId="6" xfId="1" applyNumberFormat="1" applyFont="1" applyFill="1" applyBorder="1"/>
    <xf numFmtId="0" fontId="8" fillId="0" borderId="0" xfId="2" applyFont="1" applyFill="1" applyBorder="1"/>
    <xf numFmtId="2" fontId="0" fillId="0" borderId="0" xfId="0" applyNumberFormat="1" applyBorder="1"/>
    <xf numFmtId="0" fontId="2" fillId="0" borderId="0" xfId="0" applyFont="1" applyFill="1" applyBorder="1"/>
    <xf numFmtId="0" fontId="2" fillId="2" borderId="6" xfId="0" applyFont="1" applyFill="1" applyBorder="1"/>
    <xf numFmtId="14" fontId="0" fillId="2" borderId="6" xfId="0" applyNumberFormat="1" applyFill="1" applyBorder="1"/>
    <xf numFmtId="14" fontId="0" fillId="2" borderId="3" xfId="0" applyNumberFormat="1" applyFill="1" applyBorder="1"/>
    <xf numFmtId="14" fontId="0" fillId="0" borderId="0" xfId="0" applyNumberFormat="1" applyFill="1" applyBorder="1"/>
    <xf numFmtId="164" fontId="2" fillId="0" borderId="32" xfId="1" applyNumberFormat="1" applyFont="1" applyBorder="1"/>
    <xf numFmtId="164" fontId="2" fillId="0" borderId="31" xfId="1" applyNumberFormat="1" applyFont="1" applyBorder="1"/>
    <xf numFmtId="164" fontId="2" fillId="0" borderId="0" xfId="1" applyNumberFormat="1" applyFont="1" applyBorder="1"/>
    <xf numFmtId="0" fontId="9" fillId="2" borderId="1" xfId="2" applyFont="1" applyFill="1" applyBorder="1"/>
    <xf numFmtId="0" fontId="7" fillId="2" borderId="2" xfId="2" applyFill="1" applyBorder="1"/>
    <xf numFmtId="0" fontId="9" fillId="2" borderId="3" xfId="2" applyFont="1" applyFill="1" applyBorder="1"/>
    <xf numFmtId="6" fontId="9" fillId="0" borderId="3" xfId="2" applyNumberFormat="1" applyFont="1" applyFill="1" applyBorder="1"/>
    <xf numFmtId="165" fontId="2" fillId="0" borderId="3" xfId="0" applyNumberFormat="1" applyFont="1" applyBorder="1"/>
    <xf numFmtId="0" fontId="5" fillId="0" borderId="1" xfId="0" applyFont="1" applyBorder="1"/>
    <xf numFmtId="0" fontId="6" fillId="0" borderId="3" xfId="0" applyFont="1" applyBorder="1"/>
    <xf numFmtId="164" fontId="2" fillId="2" borderId="6" xfId="1" applyNumberFormat="1" applyFont="1" applyFill="1" applyBorder="1" applyAlignment="1">
      <alignment horizontal="center"/>
    </xf>
    <xf numFmtId="164" fontId="2" fillId="0" borderId="5" xfId="1" applyNumberFormat="1" applyFont="1" applyFill="1" applyBorder="1" applyAlignment="1">
      <alignment horizontal="center"/>
    </xf>
    <xf numFmtId="164" fontId="2" fillId="0" borderId="15" xfId="1" applyNumberFormat="1" applyFont="1" applyBorder="1" applyAlignment="1">
      <alignment horizontal="center"/>
    </xf>
    <xf numFmtId="0" fontId="5" fillId="0" borderId="7" xfId="0" applyFont="1" applyBorder="1"/>
    <xf numFmtId="0" fontId="6" fillId="0" borderId="9" xfId="0" applyFont="1" applyBorder="1"/>
    <xf numFmtId="164" fontId="2" fillId="2" borderId="5" xfId="1" applyNumberFormat="1" applyFont="1" applyFill="1" applyBorder="1" applyAlignment="1">
      <alignment horizontal="center"/>
    </xf>
    <xf numFmtId="0" fontId="6" fillId="0" borderId="2" xfId="0" applyFont="1" applyBorder="1"/>
    <xf numFmtId="0" fontId="8" fillId="0" borderId="0" xfId="2" applyFont="1" applyFill="1" applyBorder="1" applyAlignment="1">
      <alignment horizontal="center" vertical="center"/>
    </xf>
    <xf numFmtId="166" fontId="8" fillId="5" borderId="6" xfId="2" applyNumberFormat="1" applyFont="1" applyFill="1" applyBorder="1" applyAlignment="1">
      <alignment horizontal="center"/>
    </xf>
    <xf numFmtId="166" fontId="8" fillId="5" borderId="27" xfId="2" applyNumberFormat="1" applyFont="1" applyFill="1" applyBorder="1" applyAlignment="1">
      <alignment horizontal="center"/>
    </xf>
    <xf numFmtId="166" fontId="0" fillId="6" borderId="6" xfId="0" applyNumberFormat="1" applyFill="1" applyBorder="1" applyAlignment="1">
      <alignment horizontal="center"/>
    </xf>
    <xf numFmtId="0" fontId="8" fillId="7" borderId="5" xfId="2" applyFont="1" applyFill="1" applyBorder="1" applyAlignment="1">
      <alignment horizontal="center"/>
    </xf>
    <xf numFmtId="17" fontId="10" fillId="7" borderId="6" xfId="2" applyNumberFormat="1" applyFont="1" applyFill="1" applyBorder="1" applyAlignment="1">
      <alignment horizontal="center" vertical="center"/>
    </xf>
    <xf numFmtId="17" fontId="11" fillId="7" borderId="5" xfId="2" applyNumberFormat="1" applyFont="1" applyFill="1" applyBorder="1" applyAlignment="1">
      <alignment horizontal="center"/>
    </xf>
    <xf numFmtId="17" fontId="11" fillId="7" borderId="6" xfId="2" applyNumberFormat="1" applyFont="1" applyFill="1" applyBorder="1" applyAlignment="1">
      <alignment horizontal="center"/>
    </xf>
    <xf numFmtId="17" fontId="2" fillId="2" borderId="5" xfId="0" applyNumberFormat="1" applyFont="1" applyFill="1" applyBorder="1" applyAlignment="1">
      <alignment horizontal="center"/>
    </xf>
    <xf numFmtId="0" fontId="8" fillId="7" borderId="33" xfId="2" applyFont="1" applyFill="1" applyBorder="1" applyAlignment="1">
      <alignment horizontal="center"/>
    </xf>
    <xf numFmtId="0" fontId="8" fillId="7" borderId="6" xfId="2" applyFont="1" applyFill="1" applyBorder="1" applyAlignment="1">
      <alignment horizontal="center"/>
    </xf>
    <xf numFmtId="0" fontId="8" fillId="7" borderId="11" xfId="2" applyFont="1" applyFill="1" applyBorder="1" applyAlignment="1">
      <alignment horizontal="center"/>
    </xf>
    <xf numFmtId="0" fontId="9" fillId="8" borderId="1" xfId="2" applyFont="1" applyFill="1" applyBorder="1"/>
    <xf numFmtId="0" fontId="7" fillId="8" borderId="3" xfId="2" applyFill="1" applyBorder="1" applyAlignment="1">
      <alignment horizontal="center"/>
    </xf>
    <xf numFmtId="0" fontId="13" fillId="0" borderId="0" xfId="2" applyFont="1"/>
    <xf numFmtId="0" fontId="14" fillId="0" borderId="0" xfId="0" applyFont="1"/>
    <xf numFmtId="0" fontId="2" fillId="0" borderId="3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9" borderId="1" xfId="0" applyFont="1" applyFill="1" applyBorder="1"/>
    <xf numFmtId="0" fontId="2" fillId="9" borderId="3" xfId="0" applyFont="1" applyFill="1" applyBorder="1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/>
    <xf numFmtId="0" fontId="2" fillId="10" borderId="1" xfId="0" applyFont="1" applyFill="1" applyBorder="1"/>
    <xf numFmtId="0" fontId="2" fillId="10" borderId="3" xfId="0" applyFont="1" applyFill="1" applyBorder="1"/>
    <xf numFmtId="0" fontId="2" fillId="9" borderId="6" xfId="0" applyFont="1" applyFill="1" applyBorder="1" applyAlignment="1">
      <alignment horizontal="center" vertical="center"/>
    </xf>
    <xf numFmtId="14" fontId="2" fillId="12" borderId="6" xfId="0" applyNumberFormat="1" applyFont="1" applyFill="1" applyBorder="1" applyAlignment="1">
      <alignment horizontal="center" vertical="center" wrapText="1"/>
    </xf>
    <xf numFmtId="14" fontId="2" fillId="9" borderId="6" xfId="0" applyNumberFormat="1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17" fontId="2" fillId="11" borderId="6" xfId="0" applyNumberFormat="1" applyFont="1" applyFill="1" applyBorder="1" applyAlignment="1">
      <alignment horizontal="center" wrapText="1"/>
    </xf>
    <xf numFmtId="0" fontId="2" fillId="11" borderId="6" xfId="0" applyFont="1" applyFill="1" applyBorder="1" applyAlignment="1">
      <alignment horizontal="center" wrapText="1"/>
    </xf>
    <xf numFmtId="0" fontId="2" fillId="13" borderId="5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2" fillId="0" borderId="41" xfId="0" applyNumberFormat="1" applyFont="1" applyBorder="1"/>
    <xf numFmtId="4" fontId="2" fillId="0" borderId="42" xfId="0" applyNumberFormat="1" applyFont="1" applyBorder="1"/>
    <xf numFmtId="4" fontId="2" fillId="0" borderId="43" xfId="0" applyNumberFormat="1" applyFont="1" applyBorder="1"/>
    <xf numFmtId="4" fontId="2" fillId="0" borderId="44" xfId="0" applyNumberFormat="1" applyFont="1" applyBorder="1"/>
    <xf numFmtId="4" fontId="2" fillId="0" borderId="45" xfId="0" applyNumberFormat="1" applyFont="1" applyBorder="1"/>
    <xf numFmtId="4" fontId="2" fillId="0" borderId="46" xfId="0" applyNumberFormat="1" applyFont="1" applyBorder="1"/>
    <xf numFmtId="4" fontId="2" fillId="0" borderId="47" xfId="0" applyNumberFormat="1" applyFont="1" applyBorder="1"/>
    <xf numFmtId="44" fontId="2" fillId="3" borderId="6" xfId="1" applyFont="1" applyFill="1" applyBorder="1"/>
    <xf numFmtId="0" fontId="2" fillId="13" borderId="11" xfId="0" applyFont="1" applyFill="1" applyBorder="1" applyAlignment="1">
      <alignment horizontal="center"/>
    </xf>
    <xf numFmtId="0" fontId="2" fillId="0" borderId="48" xfId="0" applyFont="1" applyBorder="1" applyAlignment="1">
      <alignment horizontal="center"/>
    </xf>
    <xf numFmtId="4" fontId="2" fillId="0" borderId="49" xfId="0" applyNumberFormat="1" applyFont="1" applyBorder="1"/>
    <xf numFmtId="4" fontId="2" fillId="0" borderId="50" xfId="0" applyNumberFormat="1" applyFont="1" applyBorder="1"/>
    <xf numFmtId="4" fontId="2" fillId="0" borderId="51" xfId="0" applyNumberFormat="1" applyFont="1" applyBorder="1"/>
    <xf numFmtId="4" fontId="2" fillId="0" borderId="52" xfId="0" applyNumberFormat="1" applyFont="1" applyBorder="1"/>
    <xf numFmtId="4" fontId="2" fillId="0" borderId="53" xfId="0" applyNumberFormat="1" applyFont="1" applyBorder="1"/>
    <xf numFmtId="4" fontId="2" fillId="0" borderId="54" xfId="0" applyNumberFormat="1" applyFont="1" applyBorder="1"/>
    <xf numFmtId="44" fontId="2" fillId="3" borderId="40" xfId="1" applyFont="1" applyFill="1" applyBorder="1"/>
    <xf numFmtId="0" fontId="2" fillId="13" borderId="8" xfId="0" applyFon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4" fontId="2" fillId="0" borderId="56" xfId="0" applyNumberFormat="1" applyFont="1" applyBorder="1"/>
    <xf numFmtId="4" fontId="2" fillId="0" borderId="57" xfId="0" applyNumberFormat="1" applyFont="1" applyBorder="1"/>
    <xf numFmtId="4" fontId="2" fillId="0" borderId="58" xfId="0" applyNumberFormat="1" applyFont="1" applyBorder="1"/>
    <xf numFmtId="0" fontId="2" fillId="0" borderId="59" xfId="0" applyFont="1" applyBorder="1" applyAlignment="1">
      <alignment horizontal="center"/>
    </xf>
    <xf numFmtId="4" fontId="2" fillId="0" borderId="60" xfId="0" applyNumberFormat="1" applyFont="1" applyBorder="1"/>
    <xf numFmtId="4" fontId="2" fillId="0" borderId="61" xfId="0" applyNumberFormat="1" applyFont="1" applyBorder="1"/>
    <xf numFmtId="4" fontId="2" fillId="0" borderId="62" xfId="0" applyNumberFormat="1" applyFont="1" applyBorder="1"/>
    <xf numFmtId="44" fontId="2" fillId="3" borderId="63" xfId="1" applyFont="1" applyFill="1" applyBorder="1"/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4" fontId="2" fillId="0" borderId="67" xfId="0" applyNumberFormat="1" applyFont="1" applyBorder="1"/>
    <xf numFmtId="4" fontId="2" fillId="0" borderId="68" xfId="0" applyNumberFormat="1" applyFont="1" applyBorder="1"/>
    <xf numFmtId="4" fontId="2" fillId="0" borderId="69" xfId="0" applyNumberFormat="1" applyFont="1" applyBorder="1"/>
    <xf numFmtId="4" fontId="2" fillId="0" borderId="70" xfId="0" applyNumberFormat="1" applyFont="1" applyBorder="1"/>
    <xf numFmtId="4" fontId="2" fillId="0" borderId="71" xfId="0" applyNumberFormat="1" applyFont="1" applyBorder="1"/>
    <xf numFmtId="4" fontId="2" fillId="0" borderId="72" xfId="0" applyNumberFormat="1" applyFont="1" applyBorder="1"/>
    <xf numFmtId="0" fontId="2" fillId="0" borderId="0" xfId="0" applyFont="1" applyBorder="1" applyAlignment="1">
      <alignment horizontal="center"/>
    </xf>
    <xf numFmtId="4" fontId="0" fillId="0" borderId="0" xfId="0" applyNumberFormat="1" applyBorder="1"/>
    <xf numFmtId="4" fontId="2" fillId="0" borderId="0" xfId="0" applyNumberFormat="1" applyFont="1" applyBorder="1"/>
    <xf numFmtId="0" fontId="2" fillId="14" borderId="20" xfId="0" applyFont="1" applyFill="1" applyBorder="1" applyAlignment="1"/>
    <xf numFmtId="0" fontId="2" fillId="14" borderId="19" xfId="0" applyFont="1" applyFill="1" applyBorder="1" applyAlignment="1">
      <alignment horizontal="center"/>
    </xf>
    <xf numFmtId="4" fontId="2" fillId="0" borderId="16" xfId="0" applyNumberFormat="1" applyFont="1" applyFill="1" applyBorder="1"/>
    <xf numFmtId="4" fontId="2" fillId="0" borderId="17" xfId="0" applyNumberFormat="1" applyFont="1" applyFill="1" applyBorder="1"/>
    <xf numFmtId="4" fontId="2" fillId="0" borderId="17" xfId="0" applyNumberFormat="1" applyFont="1" applyBorder="1"/>
    <xf numFmtId="4" fontId="2" fillId="0" borderId="18" xfId="0" applyNumberFormat="1" applyFont="1" applyFill="1" applyBorder="1"/>
    <xf numFmtId="0" fontId="2" fillId="14" borderId="73" xfId="0" applyFont="1" applyFill="1" applyBorder="1" applyAlignment="1"/>
    <xf numFmtId="0" fontId="2" fillId="14" borderId="74" xfId="0" applyFont="1" applyFill="1" applyBorder="1" applyAlignment="1">
      <alignment horizontal="center"/>
    </xf>
    <xf numFmtId="4" fontId="2" fillId="0" borderId="75" xfId="0" applyNumberFormat="1" applyFont="1" applyFill="1" applyBorder="1"/>
    <xf numFmtId="4" fontId="2" fillId="0" borderId="76" xfId="0" applyNumberFormat="1" applyFont="1" applyFill="1" applyBorder="1"/>
    <xf numFmtId="4" fontId="2" fillId="0" borderId="76" xfId="0" applyNumberFormat="1" applyFont="1" applyBorder="1"/>
    <xf numFmtId="0" fontId="2" fillId="15" borderId="73" xfId="0" applyFont="1" applyFill="1" applyBorder="1" applyAlignment="1"/>
    <xf numFmtId="0" fontId="2" fillId="15" borderId="74" xfId="0" applyFont="1" applyFill="1" applyBorder="1" applyAlignment="1">
      <alignment horizontal="center"/>
    </xf>
    <xf numFmtId="0" fontId="2" fillId="0" borderId="73" xfId="0" applyFont="1" applyBorder="1" applyAlignment="1"/>
    <xf numFmtId="0" fontId="2" fillId="0" borderId="74" xfId="0" applyFont="1" applyBorder="1" applyAlignment="1">
      <alignment horizontal="center"/>
    </xf>
    <xf numFmtId="0" fontId="2" fillId="0" borderId="77" xfId="0" applyFont="1" applyBorder="1" applyAlignment="1"/>
    <xf numFmtId="0" fontId="2" fillId="0" borderId="78" xfId="0" applyFont="1" applyBorder="1" applyAlignment="1">
      <alignment horizontal="center"/>
    </xf>
    <xf numFmtId="4" fontId="2" fillId="0" borderId="79" xfId="0" applyNumberFormat="1" applyFont="1" applyFill="1" applyBorder="1"/>
    <xf numFmtId="4" fontId="2" fillId="0" borderId="80" xfId="0" applyNumberFormat="1" applyFont="1" applyFill="1" applyBorder="1"/>
    <xf numFmtId="4" fontId="2" fillId="0" borderId="80" xfId="0" applyNumberFormat="1" applyFont="1" applyBorder="1"/>
    <xf numFmtId="44" fontId="2" fillId="3" borderId="1" xfId="1" applyFont="1" applyFill="1" applyBorder="1"/>
    <xf numFmtId="44" fontId="2" fillId="15" borderId="15" xfId="0" applyNumberFormat="1" applyFont="1" applyFill="1" applyBorder="1"/>
    <xf numFmtId="44" fontId="2" fillId="15" borderId="15" xfId="1" applyNumberFormat="1" applyFont="1" applyFill="1" applyBorder="1"/>
    <xf numFmtId="44" fontId="2" fillId="15" borderId="15" xfId="1" applyFont="1" applyFill="1" applyBorder="1"/>
    <xf numFmtId="164" fontId="0" fillId="0" borderId="0" xfId="1" applyNumberFormat="1" applyFont="1" applyBorder="1"/>
    <xf numFmtId="164" fontId="2" fillId="0" borderId="1" xfId="1" applyNumberFormat="1" applyFont="1" applyBorder="1" applyAlignment="1">
      <alignment horizontal="center"/>
    </xf>
    <xf numFmtId="17" fontId="2" fillId="2" borderId="9" xfId="0" applyNumberFormat="1" applyFont="1" applyFill="1" applyBorder="1" applyAlignment="1">
      <alignment horizontal="center"/>
    </xf>
    <xf numFmtId="17" fontId="2" fillId="2" borderId="8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6" fontId="0" fillId="0" borderId="6" xfId="0" applyNumberFormat="1" applyBorder="1"/>
    <xf numFmtId="164" fontId="2" fillId="0" borderId="21" xfId="1" applyNumberFormat="1" applyFont="1" applyBorder="1" applyAlignment="1">
      <alignment horizontal="center"/>
    </xf>
    <xf numFmtId="0" fontId="2" fillId="10" borderId="6" xfId="0" applyFont="1" applyFill="1" applyBorder="1" applyAlignment="1">
      <alignment horizontal="center" wrapText="1"/>
    </xf>
    <xf numFmtId="0" fontId="0" fillId="2" borderId="27" xfId="0" applyFill="1" applyBorder="1"/>
    <xf numFmtId="0" fontId="0" fillId="2" borderId="10" xfId="0" applyFill="1" applyBorder="1"/>
    <xf numFmtId="164" fontId="2" fillId="0" borderId="30" xfId="1" applyNumberFormat="1" applyFont="1" applyBorder="1"/>
    <xf numFmtId="164" fontId="2" fillId="0" borderId="28" xfId="1" applyNumberFormat="1" applyFont="1" applyBorder="1"/>
    <xf numFmtId="164" fontId="2" fillId="0" borderId="29" xfId="1" applyNumberFormat="1" applyFont="1" applyBorder="1"/>
    <xf numFmtId="164" fontId="2" fillId="0" borderId="6" xfId="1" applyNumberFormat="1" applyFont="1" applyBorder="1"/>
    <xf numFmtId="164" fontId="2" fillId="0" borderId="27" xfId="1" applyNumberFormat="1" applyFont="1" applyBorder="1"/>
    <xf numFmtId="164" fontId="8" fillId="2" borderId="84" xfId="1" applyNumberFormat="1" applyFont="1" applyFill="1" applyBorder="1"/>
    <xf numFmtId="164" fontId="8" fillId="2" borderId="8" xfId="1" applyNumberFormat="1" applyFont="1" applyFill="1" applyBorder="1"/>
    <xf numFmtId="0" fontId="0" fillId="2" borderId="85" xfId="0" applyFill="1" applyBorder="1"/>
    <xf numFmtId="0" fontId="0" fillId="2" borderId="86" xfId="0" applyFill="1" applyBorder="1"/>
    <xf numFmtId="164" fontId="2" fillId="0" borderId="87" xfId="1" applyNumberFormat="1" applyFont="1" applyBorder="1"/>
    <xf numFmtId="164" fontId="2" fillId="0" borderId="88" xfId="1" applyNumberFormat="1" applyFont="1" applyBorder="1"/>
    <xf numFmtId="164" fontId="2" fillId="0" borderId="26" xfId="1" applyNumberFormat="1" applyFont="1" applyBorder="1"/>
    <xf numFmtId="164" fontId="2" fillId="0" borderId="89" xfId="1" applyNumberFormat="1" applyFont="1" applyBorder="1"/>
    <xf numFmtId="0" fontId="15" fillId="0" borderId="0" xfId="0" applyFont="1"/>
    <xf numFmtId="9" fontId="0" fillId="16" borderId="6" xfId="0" applyNumberFormat="1" applyFill="1" applyBorder="1" applyAlignment="1">
      <alignment horizontal="center"/>
    </xf>
    <xf numFmtId="17" fontId="0" fillId="16" borderId="5" xfId="0" applyNumberFormat="1" applyFill="1" applyBorder="1"/>
    <xf numFmtId="0" fontId="17" fillId="0" borderId="0" xfId="2" applyFont="1"/>
    <xf numFmtId="0" fontId="18" fillId="0" borderId="0" xfId="2" applyFont="1"/>
    <xf numFmtId="0" fontId="19" fillId="0" borderId="0" xfId="2" applyFont="1"/>
    <xf numFmtId="164" fontId="2" fillId="0" borderId="8" xfId="1" applyNumberFormat="1" applyFont="1" applyBorder="1"/>
    <xf numFmtId="164" fontId="9" fillId="0" borderId="15" xfId="1" applyNumberFormat="1" applyFont="1" applyBorder="1" applyAlignment="1">
      <alignment horizontal="center"/>
    </xf>
    <xf numFmtId="164" fontId="2" fillId="0" borderId="16" xfId="1" applyNumberFormat="1" applyFont="1" applyBorder="1"/>
    <xf numFmtId="164" fontId="2" fillId="0" borderId="17" xfId="1" applyNumberFormat="1" applyFont="1" applyBorder="1"/>
    <xf numFmtId="164" fontId="2" fillId="0" borderId="18" xfId="1" applyNumberFormat="1" applyFont="1" applyBorder="1"/>
    <xf numFmtId="164" fontId="2" fillId="0" borderId="15" xfId="1" applyNumberFormat="1" applyFont="1" applyBorder="1"/>
    <xf numFmtId="164" fontId="2" fillId="0" borderId="13" xfId="1" applyNumberFormat="1" applyFont="1" applyBorder="1"/>
    <xf numFmtId="164" fontId="9" fillId="0" borderId="81" xfId="1" applyNumberFormat="1" applyFont="1" applyBorder="1"/>
    <xf numFmtId="164" fontId="2" fillId="0" borderId="75" xfId="1" applyNumberFormat="1" applyFont="1" applyBorder="1"/>
    <xf numFmtId="164" fontId="2" fillId="0" borderId="76" xfId="1" applyNumberFormat="1" applyFont="1" applyBorder="1"/>
    <xf numFmtId="164" fontId="2" fillId="0" borderId="23" xfId="1" applyNumberFormat="1" applyFont="1" applyBorder="1"/>
    <xf numFmtId="164" fontId="9" fillId="0" borderId="82" xfId="1" applyNumberFormat="1" applyFont="1" applyBorder="1"/>
    <xf numFmtId="164" fontId="2" fillId="0" borderId="79" xfId="1" applyNumberFormat="1" applyFont="1" applyBorder="1"/>
    <xf numFmtId="164" fontId="2" fillId="0" borderId="80" xfId="1" applyNumberFormat="1" applyFont="1" applyBorder="1"/>
    <xf numFmtId="164" fontId="2" fillId="2" borderId="14" xfId="1" applyNumberFormat="1" applyFont="1" applyFill="1" applyBorder="1"/>
    <xf numFmtId="164" fontId="2" fillId="0" borderId="20" xfId="1" applyNumberFormat="1" applyFont="1" applyBorder="1"/>
    <xf numFmtId="164" fontId="2" fillId="0" borderId="19" xfId="1" applyNumberFormat="1" applyFont="1" applyBorder="1"/>
    <xf numFmtId="164" fontId="2" fillId="2" borderId="85" xfId="1" applyNumberFormat="1" applyFont="1" applyFill="1" applyBorder="1"/>
    <xf numFmtId="164" fontId="2" fillId="0" borderId="73" xfId="1" applyNumberFormat="1" applyFont="1" applyBorder="1"/>
    <xf numFmtId="164" fontId="2" fillId="2" borderId="86" xfId="1" applyNumberFormat="1" applyFont="1" applyFill="1" applyBorder="1"/>
    <xf numFmtId="164" fontId="2" fillId="0" borderId="77" xfId="1" applyNumberFormat="1" applyFont="1" applyBorder="1"/>
    <xf numFmtId="17" fontId="2" fillId="16" borderId="8" xfId="0" applyNumberFormat="1" applyFont="1" applyFill="1" applyBorder="1" applyAlignment="1">
      <alignment horizontal="center"/>
    </xf>
    <xf numFmtId="9" fontId="2" fillId="2" borderId="5" xfId="0" applyNumberFormat="1" applyFont="1" applyFill="1" applyBorder="1" applyAlignment="1">
      <alignment horizontal="center"/>
    </xf>
    <xf numFmtId="164" fontId="2" fillId="8" borderId="15" xfId="0" applyNumberFormat="1" applyFont="1" applyFill="1" applyBorder="1"/>
    <xf numFmtId="164" fontId="2" fillId="8" borderId="13" xfId="0" applyNumberFormat="1" applyFont="1" applyFill="1" applyBorder="1"/>
    <xf numFmtId="6" fontId="2" fillId="8" borderId="6" xfId="0" applyNumberFormat="1" applyFont="1" applyFill="1" applyBorder="1"/>
    <xf numFmtId="164" fontId="2" fillId="8" borderId="6" xfId="0" applyNumberFormat="1" applyFont="1" applyFill="1" applyBorder="1"/>
    <xf numFmtId="0" fontId="16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4" fontId="2" fillId="2" borderId="5" xfId="0" applyNumberFormat="1" applyFont="1" applyFill="1" applyBorder="1" applyAlignment="1">
      <alignment horizontal="center" wrapText="1"/>
    </xf>
    <xf numFmtId="0" fontId="0" fillId="0" borderId="0" xfId="0" applyBorder="1"/>
    <xf numFmtId="165" fontId="12" fillId="15" borderId="24" xfId="2" applyNumberFormat="1" applyFont="1" applyFill="1" applyBorder="1" applyAlignment="1">
      <alignment horizontal="center"/>
    </xf>
    <xf numFmtId="165" fontId="2" fillId="15" borderId="15" xfId="0" applyNumberFormat="1" applyFont="1" applyFill="1" applyBorder="1" applyAlignment="1">
      <alignment horizontal="center"/>
    </xf>
    <xf numFmtId="165" fontId="2" fillId="15" borderId="83" xfId="0" applyNumberFormat="1" applyFont="1" applyFill="1" applyBorder="1" applyAlignment="1">
      <alignment horizontal="center"/>
    </xf>
    <xf numFmtId="165" fontId="2" fillId="15" borderId="15" xfId="0" applyNumberFormat="1" applyFont="1" applyFill="1" applyBorder="1"/>
    <xf numFmtId="165" fontId="12" fillId="15" borderId="34" xfId="2" applyNumberFormat="1" applyFont="1" applyFill="1" applyBorder="1" applyAlignment="1">
      <alignment horizontal="center"/>
    </xf>
    <xf numFmtId="165" fontId="2" fillId="15" borderId="22" xfId="0" applyNumberFormat="1" applyFont="1" applyFill="1" applyBorder="1" applyAlignment="1">
      <alignment horizontal="center"/>
    </xf>
    <xf numFmtId="165" fontId="8" fillId="15" borderId="35" xfId="2" applyNumberFormat="1" applyFont="1" applyFill="1" applyBorder="1" applyAlignment="1">
      <alignment horizontal="center"/>
    </xf>
    <xf numFmtId="165" fontId="8" fillId="15" borderId="36" xfId="2" applyNumberFormat="1" applyFont="1" applyFill="1" applyBorder="1" applyAlignment="1">
      <alignment horizontal="center"/>
    </xf>
    <xf numFmtId="165" fontId="8" fillId="15" borderId="37" xfId="2" applyNumberFormat="1" applyFont="1" applyFill="1" applyBorder="1" applyAlignment="1">
      <alignment horizontal="center"/>
    </xf>
    <xf numFmtId="165" fontId="2" fillId="15" borderId="38" xfId="1" applyNumberFormat="1" applyFont="1" applyFill="1" applyBorder="1" applyAlignment="1">
      <alignment horizontal="center"/>
    </xf>
    <xf numFmtId="165" fontId="2" fillId="15" borderId="25" xfId="0" applyNumberFormat="1" applyFont="1" applyFill="1" applyBorder="1" applyAlignment="1">
      <alignment horizontal="center"/>
    </xf>
    <xf numFmtId="164" fontId="9" fillId="15" borderId="6" xfId="1" applyNumberFormat="1" applyFont="1" applyFill="1" applyBorder="1" applyAlignment="1">
      <alignment horizontal="center"/>
    </xf>
    <xf numFmtId="165" fontId="2" fillId="15" borderId="6" xfId="0" applyNumberFormat="1" applyFont="1" applyFill="1" applyBorder="1" applyAlignment="1">
      <alignment horizontal="center"/>
    </xf>
    <xf numFmtId="165" fontId="2" fillId="15" borderId="1" xfId="0" applyNumberFormat="1" applyFont="1" applyFill="1" applyBorder="1" applyAlignment="1">
      <alignment horizontal="center"/>
    </xf>
    <xf numFmtId="164" fontId="2" fillId="15" borderId="6" xfId="0" applyNumberFormat="1" applyFont="1" applyFill="1" applyBorder="1"/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2" fillId="2" borderId="1" xfId="0" applyFont="1" applyFill="1" applyBorder="1"/>
    <xf numFmtId="0" fontId="7" fillId="0" borderId="0" xfId="2"/>
    <xf numFmtId="0" fontId="7" fillId="0" borderId="0" xfId="2" applyFill="1" applyBorder="1"/>
    <xf numFmtId="0" fontId="22" fillId="0" borderId="0" xfId="4" applyFont="1" applyBorder="1"/>
    <xf numFmtId="0" fontId="22" fillId="0" borderId="0" xfId="4" applyFont="1"/>
    <xf numFmtId="0" fontId="22" fillId="0" borderId="0" xfId="4" applyFont="1" applyBorder="1" applyAlignment="1">
      <alignment horizontal="center"/>
    </xf>
    <xf numFmtId="0" fontId="22" fillId="0" borderId="11" xfId="4" applyFont="1" applyBorder="1" applyAlignment="1">
      <alignment horizontal="center"/>
    </xf>
    <xf numFmtId="14" fontId="22" fillId="0" borderId="0" xfId="4" applyNumberFormat="1" applyFont="1" applyBorder="1" applyAlignment="1">
      <alignment horizontal="center"/>
    </xf>
    <xf numFmtId="14" fontId="22" fillId="0" borderId="11" xfId="4" applyNumberFormat="1" applyFont="1" applyBorder="1" applyAlignment="1">
      <alignment horizontal="center"/>
    </xf>
    <xf numFmtId="0" fontId="7" fillId="0" borderId="0" xfId="4"/>
    <xf numFmtId="1" fontId="22" fillId="0" borderId="0" xfId="4" applyNumberFormat="1" applyFont="1" applyFill="1" applyBorder="1" applyAlignment="1">
      <alignment horizontal="center" vertical="center"/>
    </xf>
    <xf numFmtId="0" fontId="25" fillId="0" borderId="6" xfId="4" applyFont="1" applyBorder="1"/>
    <xf numFmtId="167" fontId="25" fillId="0" borderId="121" xfId="4" applyNumberFormat="1" applyFont="1" applyBorder="1"/>
    <xf numFmtId="167" fontId="25" fillId="0" borderId="0" xfId="2" applyNumberFormat="1" applyFont="1" applyBorder="1"/>
    <xf numFmtId="167" fontId="25" fillId="0" borderId="5" xfId="4" applyNumberFormat="1" applyFont="1" applyBorder="1"/>
    <xf numFmtId="167" fontId="25" fillId="0" borderId="6" xfId="4" applyNumberFormat="1" applyFont="1" applyBorder="1"/>
    <xf numFmtId="0" fontId="25" fillId="0" borderId="0" xfId="4" applyFont="1" applyBorder="1"/>
    <xf numFmtId="167" fontId="25" fillId="0" borderId="0" xfId="4" applyNumberFormat="1" applyFont="1" applyBorder="1"/>
    <xf numFmtId="0" fontId="25" fillId="0" borderId="0" xfId="2" applyFont="1" applyBorder="1"/>
    <xf numFmtId="0" fontId="22" fillId="2" borderId="1" xfId="4" applyFont="1" applyFill="1" applyBorder="1"/>
    <xf numFmtId="0" fontId="26" fillId="2" borderId="2" xfId="4" applyFont="1" applyFill="1" applyBorder="1"/>
    <xf numFmtId="167" fontId="26" fillId="2" borderId="2" xfId="4" applyNumberFormat="1" applyFont="1" applyFill="1" applyBorder="1"/>
    <xf numFmtId="167" fontId="26" fillId="2" borderId="3" xfId="4" applyNumberFormat="1" applyFont="1" applyFill="1" applyBorder="1"/>
    <xf numFmtId="167" fontId="26" fillId="0" borderId="0" xfId="4" applyNumberFormat="1" applyFont="1" applyFill="1" applyBorder="1"/>
    <xf numFmtId="0" fontId="27" fillId="7" borderId="1" xfId="4" applyFont="1" applyFill="1" applyBorder="1"/>
    <xf numFmtId="0" fontId="28" fillId="7" borderId="2" xfId="2" applyFont="1" applyFill="1" applyBorder="1"/>
    <xf numFmtId="0" fontId="28" fillId="7" borderId="3" xfId="2" applyFont="1" applyFill="1" applyBorder="1"/>
    <xf numFmtId="0" fontId="2" fillId="17" borderId="14" xfId="0" applyFont="1" applyFill="1" applyBorder="1"/>
    <xf numFmtId="0" fontId="2" fillId="17" borderId="24" xfId="0" applyFont="1" applyFill="1" applyBorder="1"/>
    <xf numFmtId="0" fontId="2" fillId="17" borderId="115" xfId="0" applyFont="1" applyFill="1" applyBorder="1"/>
    <xf numFmtId="0" fontId="2" fillId="17" borderId="85" xfId="0" applyFont="1" applyFill="1" applyBorder="1"/>
    <xf numFmtId="0" fontId="2" fillId="17" borderId="91" xfId="0" applyFont="1" applyFill="1" applyBorder="1"/>
    <xf numFmtId="0" fontId="2" fillId="17" borderId="95" xfId="0" applyFont="1" applyFill="1" applyBorder="1"/>
    <xf numFmtId="14" fontId="22" fillId="0" borderId="8" xfId="4" applyNumberFormat="1" applyFont="1" applyBorder="1" applyAlignment="1">
      <alignment horizontal="center"/>
    </xf>
    <xf numFmtId="167" fontId="25" fillId="0" borderId="6" xfId="2" applyNumberFormat="1" applyFont="1" applyBorder="1"/>
    <xf numFmtId="164" fontId="22" fillId="0" borderId="1" xfId="3" applyNumberFormat="1" applyFont="1" applyBorder="1" applyAlignment="1">
      <alignment horizontal="center" vertical="center"/>
    </xf>
    <xf numFmtId="164" fontId="22" fillId="0" borderId="104" xfId="3" applyNumberFormat="1" applyFont="1" applyBorder="1" applyAlignment="1">
      <alignment horizontal="center" vertical="center"/>
    </xf>
    <xf numFmtId="164" fontId="22" fillId="0" borderId="6" xfId="3" applyNumberFormat="1" applyFont="1" applyBorder="1"/>
    <xf numFmtId="164" fontId="22" fillId="0" borderId="105" xfId="3" applyNumberFormat="1" applyFont="1" applyBorder="1" applyAlignment="1">
      <alignment horizontal="center" vertical="center"/>
    </xf>
    <xf numFmtId="44" fontId="24" fillId="0" borderId="6" xfId="3" applyFont="1" applyBorder="1"/>
    <xf numFmtId="44" fontId="24" fillId="0" borderId="111" xfId="3" applyFont="1" applyBorder="1"/>
    <xf numFmtId="164" fontId="24" fillId="0" borderId="6" xfId="3" applyNumberFormat="1" applyFont="1" applyBorder="1"/>
    <xf numFmtId="164" fontId="24" fillId="0" borderId="111" xfId="3" applyNumberFormat="1" applyFont="1" applyBorder="1"/>
    <xf numFmtId="164" fontId="22" fillId="0" borderId="6" xfId="3" applyNumberFormat="1" applyFont="1" applyFill="1" applyBorder="1"/>
    <xf numFmtId="164" fontId="24" fillId="0" borderId="111" xfId="3" applyNumberFormat="1" applyFont="1" applyFill="1" applyBorder="1"/>
    <xf numFmtId="164" fontId="23" fillId="0" borderId="6" xfId="3" applyNumberFormat="1" applyFont="1" applyFill="1" applyBorder="1"/>
    <xf numFmtId="164" fontId="23" fillId="0" borderId="112" xfId="3" applyNumberFormat="1" applyFont="1" applyBorder="1"/>
    <xf numFmtId="164" fontId="23" fillId="0" borderId="8" xfId="3" applyNumberFormat="1" applyFont="1" applyBorder="1"/>
    <xf numFmtId="0" fontId="22" fillId="2" borderId="2" xfId="4" applyFont="1" applyFill="1" applyBorder="1"/>
    <xf numFmtId="0" fontId="0" fillId="2" borderId="10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9" xfId="0" applyFill="1" applyBorder="1"/>
    <xf numFmtId="164" fontId="22" fillId="0" borderId="1" xfId="3" applyNumberFormat="1" applyFont="1" applyBorder="1"/>
    <xf numFmtId="0" fontId="0" fillId="0" borderId="0" xfId="0" applyBorder="1"/>
    <xf numFmtId="0" fontId="22" fillId="18" borderId="1" xfId="4" applyFont="1" applyFill="1" applyBorder="1"/>
    <xf numFmtId="0" fontId="22" fillId="18" borderId="2" xfId="4" applyFont="1" applyFill="1" applyBorder="1"/>
    <xf numFmtId="0" fontId="29" fillId="0" borderId="11" xfId="0" applyFont="1" applyBorder="1" applyAlignment="1">
      <alignment horizontal="center"/>
    </xf>
    <xf numFmtId="14" fontId="29" fillId="0" borderId="8" xfId="0" applyNumberFormat="1" applyFont="1" applyBorder="1" applyAlignment="1">
      <alignment horizontal="center"/>
    </xf>
    <xf numFmtId="164" fontId="24" fillId="0" borderId="3" xfId="3" applyNumberFormat="1" applyFont="1" applyFill="1" applyBorder="1"/>
    <xf numFmtId="167" fontId="6" fillId="0" borderId="6" xfId="0" applyNumberFormat="1" applyFont="1" applyBorder="1"/>
    <xf numFmtId="0" fontId="22" fillId="6" borderId="4" xfId="4" applyFont="1" applyFill="1" applyBorder="1"/>
    <xf numFmtId="0" fontId="22" fillId="6" borderId="27" xfId="4" applyFont="1" applyFill="1" applyBorder="1"/>
    <xf numFmtId="0" fontId="22" fillId="6" borderId="10" xfId="4" applyFont="1" applyFill="1" applyBorder="1"/>
    <xf numFmtId="0" fontId="22" fillId="6" borderId="7" xfId="4" applyFont="1" applyFill="1" applyBorder="1"/>
    <xf numFmtId="0" fontId="22" fillId="6" borderId="9" xfId="4" applyFont="1" applyFill="1" applyBorder="1"/>
    <xf numFmtId="0" fontId="0" fillId="6" borderId="10" xfId="0" applyFill="1" applyBorder="1"/>
    <xf numFmtId="0" fontId="22" fillId="6" borderId="63" xfId="4" applyFont="1" applyFill="1" applyBorder="1"/>
    <xf numFmtId="0" fontId="22" fillId="6" borderId="0" xfId="4" applyFont="1" applyFill="1" applyBorder="1"/>
    <xf numFmtId="0" fontId="0" fillId="6" borderId="12" xfId="0" applyFill="1" applyBorder="1"/>
    <xf numFmtId="0" fontId="22" fillId="6" borderId="1" xfId="4" applyFont="1" applyFill="1" applyBorder="1"/>
    <xf numFmtId="0" fontId="22" fillId="6" borderId="2" xfId="4" applyFont="1" applyFill="1" applyBorder="1" applyAlignment="1">
      <alignment horizontal="center" vertical="center"/>
    </xf>
    <xf numFmtId="0" fontId="22" fillId="4" borderId="101" xfId="4" applyFont="1" applyFill="1" applyBorder="1"/>
    <xf numFmtId="0" fontId="22" fillId="4" borderId="102" xfId="4" applyFont="1" applyFill="1" applyBorder="1"/>
    <xf numFmtId="1" fontId="22" fillId="4" borderId="103" xfId="4" applyNumberFormat="1" applyFont="1" applyFill="1" applyBorder="1" applyAlignment="1">
      <alignment horizontal="center" vertical="center"/>
    </xf>
    <xf numFmtId="1" fontId="22" fillId="4" borderId="117" xfId="4" applyNumberFormat="1" applyFont="1" applyFill="1" applyBorder="1" applyAlignment="1">
      <alignment horizontal="center" vertical="center"/>
    </xf>
    <xf numFmtId="1" fontId="22" fillId="4" borderId="119" xfId="4" applyNumberFormat="1" applyFont="1" applyFill="1" applyBorder="1" applyAlignment="1">
      <alignment horizontal="center" vertical="center"/>
    </xf>
    <xf numFmtId="0" fontId="22" fillId="4" borderId="63" xfId="4" applyFont="1" applyFill="1" applyBorder="1"/>
    <xf numFmtId="0" fontId="22" fillId="4" borderId="11" xfId="4" applyFont="1" applyFill="1" applyBorder="1"/>
    <xf numFmtId="1" fontId="22" fillId="4" borderId="104" xfId="4" applyNumberFormat="1" applyFont="1" applyFill="1" applyBorder="1" applyAlignment="1">
      <alignment horizontal="center" vertical="center"/>
    </xf>
    <xf numFmtId="1" fontId="22" fillId="4" borderId="118" xfId="4" applyNumberFormat="1" applyFont="1" applyFill="1" applyBorder="1" applyAlignment="1">
      <alignment horizontal="center" vertical="center"/>
    </xf>
    <xf numFmtId="1" fontId="22" fillId="4" borderId="120" xfId="4" applyNumberFormat="1" applyFont="1" applyFill="1" applyBorder="1" applyAlignment="1">
      <alignment horizontal="center" vertical="center"/>
    </xf>
    <xf numFmtId="0" fontId="23" fillId="4" borderId="103" xfId="4" applyFont="1" applyFill="1" applyBorder="1"/>
    <xf numFmtId="0" fontId="23" fillId="4" borderId="110" xfId="4" applyFont="1" applyFill="1" applyBorder="1"/>
    <xf numFmtId="0" fontId="23" fillId="4" borderId="117" xfId="4" applyFont="1" applyFill="1" applyBorder="1"/>
    <xf numFmtId="0" fontId="23" fillId="4" borderId="92" xfId="4" applyFont="1" applyFill="1" applyBorder="1"/>
    <xf numFmtId="0" fontId="23" fillId="4" borderId="7" xfId="4" applyFont="1" applyFill="1" applyBorder="1"/>
    <xf numFmtId="0" fontId="23" fillId="4" borderId="93" xfId="4" applyFont="1" applyFill="1" applyBorder="1"/>
    <xf numFmtId="0" fontId="25" fillId="4" borderId="4" xfId="4" applyFont="1" applyFill="1" applyBorder="1"/>
    <xf numFmtId="0" fontId="22" fillId="4" borderId="27" xfId="4" applyFont="1" applyFill="1" applyBorder="1"/>
    <xf numFmtId="0" fontId="24" fillId="4" borderId="1" xfId="4" applyFont="1" applyFill="1" applyBorder="1"/>
    <xf numFmtId="0" fontId="23" fillId="4" borderId="2" xfId="4" applyFont="1" applyFill="1" applyBorder="1"/>
    <xf numFmtId="0" fontId="23" fillId="4" borderId="3" xfId="4" applyFont="1" applyFill="1" applyBorder="1"/>
    <xf numFmtId="0" fontId="23" fillId="6" borderId="4" xfId="4" applyFont="1" applyFill="1" applyBorder="1"/>
    <xf numFmtId="0" fontId="23" fillId="6" borderId="27" xfId="4" applyFont="1" applyFill="1" applyBorder="1"/>
    <xf numFmtId="0" fontId="23" fillId="6" borderId="94" xfId="4" applyFont="1" applyFill="1" applyBorder="1"/>
    <xf numFmtId="0" fontId="23" fillId="6" borderId="106" xfId="4" applyFont="1" applyFill="1" applyBorder="1" applyAlignment="1">
      <alignment horizontal="center"/>
    </xf>
    <xf numFmtId="0" fontId="23" fillId="6" borderId="107" xfId="4" applyFont="1" applyFill="1" applyBorder="1" applyAlignment="1">
      <alignment horizontal="center"/>
    </xf>
    <xf numFmtId="0" fontId="23" fillId="6" borderId="5" xfId="4" applyFont="1" applyFill="1" applyBorder="1" applyAlignment="1">
      <alignment horizontal="center"/>
    </xf>
    <xf numFmtId="0" fontId="22" fillId="6" borderId="5" xfId="4" applyFont="1" applyFill="1" applyBorder="1" applyAlignment="1">
      <alignment horizontal="center"/>
    </xf>
    <xf numFmtId="0" fontId="23" fillId="6" borderId="108" xfId="4" applyFont="1" applyFill="1" applyBorder="1"/>
    <xf numFmtId="0" fontId="23" fillId="6" borderId="96" xfId="4" applyFont="1" applyFill="1" applyBorder="1"/>
    <xf numFmtId="0" fontId="23" fillId="6" borderId="97" xfId="4" applyFont="1" applyFill="1" applyBorder="1"/>
    <xf numFmtId="14" fontId="23" fillId="6" borderId="99" xfId="4" applyNumberFormat="1" applyFont="1" applyFill="1" applyBorder="1" applyAlignment="1">
      <alignment horizontal="center"/>
    </xf>
    <xf numFmtId="14" fontId="23" fillId="6" borderId="109" xfId="4" applyNumberFormat="1" applyFont="1" applyFill="1" applyBorder="1" applyAlignment="1">
      <alignment horizontal="center"/>
    </xf>
    <xf numFmtId="14" fontId="23" fillId="6" borderId="8" xfId="4" applyNumberFormat="1" applyFont="1" applyFill="1" applyBorder="1" applyAlignment="1">
      <alignment horizontal="center"/>
    </xf>
    <xf numFmtId="14" fontId="22" fillId="6" borderId="8" xfId="4" applyNumberFormat="1" applyFont="1" applyFill="1" applyBorder="1" applyAlignment="1">
      <alignment horizontal="center"/>
    </xf>
    <xf numFmtId="0" fontId="22" fillId="6" borderId="2" xfId="4" applyFont="1" applyFill="1" applyBorder="1"/>
    <xf numFmtId="14" fontId="22" fillId="6" borderId="7" xfId="4" applyNumberFormat="1" applyFont="1" applyFill="1" applyBorder="1" applyAlignment="1">
      <alignment horizontal="center"/>
    </xf>
    <xf numFmtId="14" fontId="29" fillId="6" borderId="7" xfId="0" applyNumberFormat="1" applyFont="1" applyFill="1" applyBorder="1"/>
    <xf numFmtId="0" fontId="22" fillId="6" borderId="99" xfId="4" applyFont="1" applyFill="1" applyBorder="1" applyAlignment="1">
      <alignment horizontal="center"/>
    </xf>
    <xf numFmtId="0" fontId="22" fillId="6" borderId="100" xfId="4" applyFont="1" applyFill="1" applyBorder="1" applyAlignment="1">
      <alignment horizontal="center"/>
    </xf>
    <xf numFmtId="0" fontId="22" fillId="6" borderId="12" xfId="4" applyFont="1" applyFill="1" applyBorder="1" applyAlignment="1">
      <alignment horizontal="center"/>
    </xf>
    <xf numFmtId="0" fontId="22" fillId="6" borderId="90" xfId="4" applyFont="1" applyFill="1" applyBorder="1" applyAlignment="1">
      <alignment horizontal="center"/>
    </xf>
    <xf numFmtId="0" fontId="22" fillId="6" borderId="113" xfId="4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2" fillId="4" borderId="0" xfId="4" applyFont="1" applyFill="1" applyBorder="1"/>
    <xf numFmtId="0" fontId="22" fillId="4" borderId="108" xfId="4" applyFont="1" applyFill="1" applyBorder="1"/>
    <xf numFmtId="0" fontId="22" fillId="4" borderId="96" xfId="4" applyFont="1" applyFill="1" applyBorder="1"/>
    <xf numFmtId="0" fontId="22" fillId="4" borderId="97" xfId="4" applyFont="1" applyFill="1" applyBorder="1"/>
    <xf numFmtId="0" fontId="22" fillId="4" borderId="114" xfId="4" applyFont="1" applyFill="1" applyBorder="1"/>
    <xf numFmtId="0" fontId="22" fillId="4" borderId="98" xfId="4" applyFont="1" applyFill="1" applyBorder="1"/>
    <xf numFmtId="0" fontId="22" fillId="4" borderId="7" xfId="4" applyFont="1" applyFill="1" applyBorder="1"/>
    <xf numFmtId="0" fontId="22" fillId="4" borderId="93" xfId="4" applyFont="1" applyFill="1" applyBorder="1"/>
    <xf numFmtId="0" fontId="22" fillId="18" borderId="4" xfId="4" applyFont="1" applyFill="1" applyBorder="1"/>
    <xf numFmtId="0" fontId="22" fillId="18" borderId="27" xfId="4" applyFont="1" applyFill="1" applyBorder="1"/>
    <xf numFmtId="0" fontId="0" fillId="2" borderId="27" xfId="0" applyFill="1" applyBorder="1"/>
    <xf numFmtId="0" fontId="22" fillId="18" borderId="7" xfId="4" applyFont="1" applyFill="1" applyBorder="1"/>
    <xf numFmtId="0" fontId="22" fillId="18" borderId="93" xfId="4" applyFont="1" applyFill="1" applyBorder="1"/>
    <xf numFmtId="0" fontId="0" fillId="2" borderId="93" xfId="0" applyFill="1" applyBorder="1"/>
    <xf numFmtId="0" fontId="0" fillId="2" borderId="9" xfId="0" applyFill="1" applyBorder="1"/>
    <xf numFmtId="0" fontId="22" fillId="6" borderId="12" xfId="4" applyFont="1" applyFill="1" applyBorder="1"/>
    <xf numFmtId="0" fontId="0" fillId="6" borderId="0" xfId="0" applyFill="1" applyBorder="1"/>
    <xf numFmtId="0" fontId="0" fillId="6" borderId="27" xfId="0" applyFill="1" applyBorder="1"/>
    <xf numFmtId="164" fontId="29" fillId="0" borderId="122" xfId="3" applyNumberFormat="1" applyFont="1" applyBorder="1"/>
    <xf numFmtId="164" fontId="29" fillId="0" borderId="85" xfId="3" applyNumberFormat="1" applyFont="1" applyBorder="1"/>
    <xf numFmtId="164" fontId="29" fillId="0" borderId="116" xfId="3" applyNumberFormat="1" applyFont="1" applyBorder="1"/>
    <xf numFmtId="164" fontId="2" fillId="2" borderId="91" xfId="3" applyNumberFormat="1" applyFont="1" applyFill="1" applyBorder="1"/>
    <xf numFmtId="164" fontId="2" fillId="2" borderId="24" xfId="3" applyNumberFormat="1" applyFont="1" applyFill="1" applyBorder="1"/>
    <xf numFmtId="0" fontId="2" fillId="17" borderId="123" xfId="0" applyFont="1" applyFill="1" applyBorder="1"/>
    <xf numFmtId="0" fontId="2" fillId="17" borderId="124" xfId="0" applyFont="1" applyFill="1" applyBorder="1"/>
    <xf numFmtId="0" fontId="2" fillId="17" borderId="125" xfId="0" applyFont="1" applyFill="1" applyBorder="1"/>
    <xf numFmtId="164" fontId="2" fillId="2" borderId="124" xfId="3" applyNumberFormat="1" applyFont="1" applyFill="1" applyBorder="1"/>
    <xf numFmtId="0" fontId="6" fillId="17" borderId="1" xfId="0" applyFont="1" applyFill="1" applyBorder="1"/>
    <xf numFmtId="0" fontId="2" fillId="17" borderId="2" xfId="0" applyFont="1" applyFill="1" applyBorder="1"/>
    <xf numFmtId="0" fontId="0" fillId="17" borderId="2" xfId="0" applyFill="1" applyBorder="1"/>
    <xf numFmtId="0" fontId="0" fillId="17" borderId="3" xfId="0" applyFill="1" applyBorder="1"/>
    <xf numFmtId="0" fontId="29" fillId="0" borderId="0" xfId="0" applyFont="1" applyBorder="1"/>
    <xf numFmtId="0" fontId="29" fillId="6" borderId="9" xfId="0" applyFont="1" applyFill="1" applyBorder="1" applyAlignment="1">
      <alignment horizontal="center"/>
    </xf>
    <xf numFmtId="14" fontId="29" fillId="6" borderId="7" xfId="0" applyNumberFormat="1" applyFont="1" applyFill="1" applyBorder="1" applyAlignment="1">
      <alignment horizontal="center"/>
    </xf>
    <xf numFmtId="0" fontId="0" fillId="0" borderId="0" xfId="0" applyFill="1" applyBorder="1"/>
    <xf numFmtId="44" fontId="23" fillId="10" borderId="6" xfId="2" applyNumberFormat="1" applyFont="1" applyFill="1" applyBorder="1"/>
    <xf numFmtId="44" fontId="22" fillId="10" borderId="6" xfId="4" applyNumberFormat="1" applyFont="1" applyFill="1" applyBorder="1"/>
    <xf numFmtId="0" fontId="29" fillId="10" borderId="6" xfId="0" applyFont="1" applyFill="1" applyBorder="1"/>
    <xf numFmtId="0" fontId="22" fillId="10" borderId="5" xfId="4" applyFont="1" applyFill="1" applyBorder="1" applyAlignment="1">
      <alignment horizontal="center"/>
    </xf>
    <xf numFmtId="14" fontId="22" fillId="10" borderId="8" xfId="4" applyNumberFormat="1" applyFont="1" applyFill="1" applyBorder="1" applyAlignment="1">
      <alignment horizontal="center"/>
    </xf>
    <xf numFmtId="164" fontId="22" fillId="10" borderId="6" xfId="3" applyNumberFormat="1" applyFont="1" applyFill="1" applyBorder="1"/>
    <xf numFmtId="0" fontId="29" fillId="10" borderId="5" xfId="0" applyFont="1" applyFill="1" applyBorder="1" applyAlignment="1">
      <alignment horizontal="center"/>
    </xf>
    <xf numFmtId="14" fontId="29" fillId="10" borderId="11" xfId="0" applyNumberFormat="1" applyFont="1" applyFill="1" applyBorder="1" applyAlignment="1">
      <alignment horizontal="center"/>
    </xf>
    <xf numFmtId="164" fontId="29" fillId="10" borderId="15" xfId="0" applyNumberFormat="1" applyFont="1" applyFill="1" applyBorder="1"/>
    <xf numFmtId="164" fontId="29" fillId="10" borderId="6" xfId="0" applyNumberFormat="1" applyFont="1" applyFill="1" applyBorder="1"/>
    <xf numFmtId="0" fontId="29" fillId="10" borderId="8" xfId="0" applyFont="1" applyFill="1" applyBorder="1" applyAlignment="1">
      <alignment horizontal="center"/>
    </xf>
    <xf numFmtId="14" fontId="29" fillId="10" borderId="8" xfId="0" applyNumberFormat="1" applyFont="1" applyFill="1" applyBorder="1" applyAlignment="1">
      <alignment horizontal="center"/>
    </xf>
    <xf numFmtId="164" fontId="2" fillId="10" borderId="15" xfId="0" applyNumberFormat="1" applyFont="1" applyFill="1" applyBorder="1"/>
    <xf numFmtId="14" fontId="29" fillId="2" borderId="6" xfId="0" applyNumberFormat="1" applyFont="1" applyFill="1" applyBorder="1"/>
    <xf numFmtId="14" fontId="2" fillId="2" borderId="6" xfId="0" applyNumberFormat="1" applyFont="1" applyFill="1" applyBorder="1" applyAlignment="1">
      <alignment horizontal="center"/>
    </xf>
    <xf numFmtId="0" fontId="0" fillId="10" borderId="3" xfId="0" applyFill="1" applyBorder="1"/>
    <xf numFmtId="0" fontId="27" fillId="18" borderId="2" xfId="4" applyFont="1" applyFill="1" applyBorder="1"/>
    <xf numFmtId="0" fontId="21" fillId="18" borderId="2" xfId="4" applyFont="1" applyFill="1" applyBorder="1"/>
    <xf numFmtId="0" fontId="21" fillId="18" borderId="27" xfId="4" applyFont="1" applyFill="1" applyBorder="1"/>
    <xf numFmtId="0" fontId="31" fillId="2" borderId="27" xfId="0" applyFont="1" applyFill="1" applyBorder="1"/>
    <xf numFmtId="0" fontId="27" fillId="18" borderId="1" xfId="4" applyFont="1" applyFill="1" applyBorder="1" applyAlignment="1">
      <alignment horizontal="center"/>
    </xf>
    <xf numFmtId="0" fontId="27" fillId="18" borderId="2" xfId="4" applyFont="1" applyFill="1" applyBorder="1" applyAlignment="1">
      <alignment horizontal="center"/>
    </xf>
    <xf numFmtId="0" fontId="27" fillId="18" borderId="3" xfId="4" applyFont="1" applyFill="1" applyBorder="1" applyAlignment="1">
      <alignment horizontal="center"/>
    </xf>
    <xf numFmtId="0" fontId="27" fillId="18" borderId="1" xfId="4" applyFont="1" applyFill="1" applyBorder="1"/>
    <xf numFmtId="0" fontId="30" fillId="2" borderId="2" xfId="0" applyFont="1" applyFill="1" applyBorder="1"/>
    <xf numFmtId="0" fontId="30" fillId="2" borderId="3" xfId="0" applyFont="1" applyFill="1" applyBorder="1"/>
    <xf numFmtId="9" fontId="22" fillId="10" borderId="6" xfId="4" applyNumberFormat="1" applyFont="1" applyFill="1" applyBorder="1" applyAlignment="1">
      <alignment horizontal="center" vertical="center"/>
    </xf>
    <xf numFmtId="9" fontId="22" fillId="10" borderId="3" xfId="4" applyNumberFormat="1" applyFont="1" applyFill="1" applyBorder="1" applyAlignment="1">
      <alignment horizontal="center" vertical="center"/>
    </xf>
    <xf numFmtId="9" fontId="2" fillId="10" borderId="6" xfId="0" applyNumberFormat="1" applyFont="1" applyFill="1" applyBorder="1" applyAlignment="1">
      <alignment horizontal="center"/>
    </xf>
    <xf numFmtId="9" fontId="2" fillId="10" borderId="3" xfId="0" applyNumberFormat="1" applyFont="1" applyFill="1" applyBorder="1" applyAlignment="1">
      <alignment horizontal="center"/>
    </xf>
    <xf numFmtId="9" fontId="9" fillId="10" borderId="6" xfId="4" applyNumberFormat="1" applyFont="1" applyFill="1" applyBorder="1" applyAlignment="1">
      <alignment horizontal="center"/>
    </xf>
    <xf numFmtId="9" fontId="9" fillId="10" borderId="3" xfId="4" applyNumberFormat="1" applyFont="1" applyFill="1" applyBorder="1" applyAlignment="1">
      <alignment horizontal="center"/>
    </xf>
    <xf numFmtId="9" fontId="2" fillId="10" borderId="1" xfId="0" applyNumberFormat="1" applyFont="1" applyFill="1" applyBorder="1" applyAlignment="1">
      <alignment horizontal="center"/>
    </xf>
    <xf numFmtId="9" fontId="2" fillId="10" borderId="2" xfId="0" applyNumberFormat="1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</cellXfs>
  <cellStyles count="5">
    <cellStyle name="Excel Built-in Normal" xfId="2"/>
    <cellStyle name="Excel Built-in Normal 1" xfId="4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tabSelected="1" workbookViewId="0">
      <selection activeCell="L18" sqref="L17:L18"/>
    </sheetView>
  </sheetViews>
  <sheetFormatPr baseColWidth="10" defaultRowHeight="15" x14ac:dyDescent="0.25"/>
  <cols>
    <col min="1" max="1" width="5.140625" customWidth="1"/>
  </cols>
  <sheetData>
    <row r="1" spans="2:12" x14ac:dyDescent="0.25">
      <c r="E1" s="1"/>
      <c r="F1" s="1"/>
      <c r="G1" s="1"/>
    </row>
    <row r="2" spans="2:12" x14ac:dyDescent="0.25">
      <c r="E2" s="1"/>
      <c r="F2" s="1"/>
      <c r="G2" s="1"/>
    </row>
    <row r="3" spans="2:12" ht="26.25" x14ac:dyDescent="0.4">
      <c r="B3" s="229" t="s">
        <v>0</v>
      </c>
      <c r="C3" s="230"/>
      <c r="D3" s="230"/>
      <c r="E3" s="230"/>
      <c r="F3" s="231"/>
      <c r="G3" s="231"/>
      <c r="H3" s="231"/>
    </row>
    <row r="4" spans="2:12" ht="26.25" x14ac:dyDescent="0.4">
      <c r="B4" s="229" t="s">
        <v>86</v>
      </c>
      <c r="C4" s="230"/>
      <c r="D4" s="230"/>
      <c r="E4" s="230"/>
      <c r="F4" s="231"/>
      <c r="G4" s="231"/>
      <c r="H4" s="231"/>
    </row>
    <row r="5" spans="2:12" ht="15.75" thickBot="1" x14ac:dyDescent="0.3">
      <c r="E5" s="1"/>
      <c r="F5" s="1"/>
      <c r="G5" s="1"/>
    </row>
    <row r="6" spans="2:12" ht="15.75" thickBot="1" x14ac:dyDescent="0.3">
      <c r="E6" s="2" t="s">
        <v>1</v>
      </c>
      <c r="F6" s="3"/>
      <c r="G6" s="177"/>
      <c r="H6" s="35"/>
      <c r="I6" s="36"/>
    </row>
    <row r="7" spans="2:12" ht="15.75" thickBot="1" x14ac:dyDescent="0.3">
      <c r="B7" s="232" t="s">
        <v>2</v>
      </c>
      <c r="C7" s="233" t="s">
        <v>3</v>
      </c>
      <c r="D7" s="4">
        <v>43191</v>
      </c>
      <c r="E7" s="175">
        <v>43221</v>
      </c>
      <c r="F7" s="175">
        <v>43313</v>
      </c>
      <c r="G7" s="176">
        <v>43374</v>
      </c>
      <c r="H7" s="223">
        <v>43405</v>
      </c>
      <c r="I7" s="223">
        <v>43525</v>
      </c>
    </row>
    <row r="8" spans="2:12" ht="15.75" thickBot="1" x14ac:dyDescent="0.3">
      <c r="B8" s="234"/>
      <c r="C8" s="235"/>
      <c r="D8" s="5" t="s">
        <v>4</v>
      </c>
      <c r="E8" s="6">
        <v>7.4999999999999997E-2</v>
      </c>
      <c r="F8" s="7">
        <v>0.05</v>
      </c>
      <c r="G8" s="8">
        <v>7.4999999999999997E-2</v>
      </c>
      <c r="H8" s="224">
        <v>0.1</v>
      </c>
      <c r="I8" s="224">
        <v>0.1</v>
      </c>
      <c r="L8" s="239"/>
    </row>
    <row r="9" spans="2:12" ht="15.75" thickBot="1" x14ac:dyDescent="0.3">
      <c r="B9" s="236"/>
      <c r="C9" s="9" t="s">
        <v>5</v>
      </c>
      <c r="D9" s="10">
        <v>19167</v>
      </c>
      <c r="E9" s="11">
        <v>20604</v>
      </c>
      <c r="F9" s="12">
        <v>21563</v>
      </c>
      <c r="G9" s="174">
        <v>23000</v>
      </c>
      <c r="H9" s="225">
        <f>D9*30/100+D9</f>
        <v>24917.1</v>
      </c>
      <c r="I9" s="226">
        <f>D9*40/100+D9</f>
        <v>26833.8</v>
      </c>
    </row>
    <row r="10" spans="2:12" ht="15.75" thickBot="1" x14ac:dyDescent="0.3">
      <c r="B10" s="14">
        <v>2</v>
      </c>
      <c r="C10" s="9" t="s">
        <v>6</v>
      </c>
      <c r="D10" s="10">
        <v>25875</v>
      </c>
      <c r="E10" s="11">
        <v>27816</v>
      </c>
      <c r="F10" s="12">
        <v>29110</v>
      </c>
      <c r="G10" s="174">
        <v>31050</v>
      </c>
      <c r="H10" s="225">
        <f t="shared" ref="H10:H20" si="0">D10*30/100+D10</f>
        <v>33637.5</v>
      </c>
      <c r="I10" s="226">
        <f t="shared" ref="I10:I20" si="1">D10*40/100+D10</f>
        <v>36225</v>
      </c>
    </row>
    <row r="11" spans="2:12" ht="15.75" thickBot="1" x14ac:dyDescent="0.3">
      <c r="B11" s="237"/>
      <c r="C11" s="9" t="s">
        <v>7</v>
      </c>
      <c r="D11" s="10">
        <v>23768</v>
      </c>
      <c r="E11" s="11">
        <v>25551</v>
      </c>
      <c r="F11" s="12">
        <v>26739</v>
      </c>
      <c r="G11" s="174">
        <v>28522</v>
      </c>
      <c r="H11" s="225">
        <f t="shared" si="0"/>
        <v>30898.400000000001</v>
      </c>
      <c r="I11" s="226">
        <f t="shared" si="1"/>
        <v>33275.199999999997</v>
      </c>
    </row>
    <row r="12" spans="2:12" ht="15.75" thickBot="1" x14ac:dyDescent="0.3">
      <c r="B12" s="236"/>
      <c r="C12" s="9" t="s">
        <v>5</v>
      </c>
      <c r="D12" s="10">
        <v>20505</v>
      </c>
      <c r="E12" s="11">
        <v>22043</v>
      </c>
      <c r="F12" s="12">
        <v>23069</v>
      </c>
      <c r="G12" s="174">
        <v>24607</v>
      </c>
      <c r="H12" s="225">
        <f t="shared" si="0"/>
        <v>26656.5</v>
      </c>
      <c r="I12" s="226">
        <f t="shared" si="1"/>
        <v>28707</v>
      </c>
    </row>
    <row r="13" spans="2:12" ht="15.75" thickBot="1" x14ac:dyDescent="0.3">
      <c r="B13" s="14">
        <v>3</v>
      </c>
      <c r="C13" s="15" t="s">
        <v>6</v>
      </c>
      <c r="D13" s="16">
        <v>27682</v>
      </c>
      <c r="E13" s="11">
        <v>29758</v>
      </c>
      <c r="F13" s="12">
        <v>31142</v>
      </c>
      <c r="G13" s="174">
        <v>33219</v>
      </c>
      <c r="H13" s="225">
        <f t="shared" si="0"/>
        <v>35986.6</v>
      </c>
      <c r="I13" s="226">
        <f t="shared" si="1"/>
        <v>38754.800000000003</v>
      </c>
    </row>
    <row r="14" spans="2:12" ht="15.75" thickBot="1" x14ac:dyDescent="0.3">
      <c r="B14" s="237"/>
      <c r="C14" s="9" t="s">
        <v>7</v>
      </c>
      <c r="D14" s="10">
        <v>25426</v>
      </c>
      <c r="E14" s="11">
        <v>27332</v>
      </c>
      <c r="F14" s="12">
        <v>28603</v>
      </c>
      <c r="G14" s="174">
        <v>30510</v>
      </c>
      <c r="H14" s="225">
        <f t="shared" si="0"/>
        <v>33053.800000000003</v>
      </c>
      <c r="I14" s="226">
        <f t="shared" si="1"/>
        <v>35596.400000000001</v>
      </c>
    </row>
    <row r="15" spans="2:12" ht="15.75" thickBot="1" x14ac:dyDescent="0.3">
      <c r="B15" s="236"/>
      <c r="C15" s="9" t="s">
        <v>5</v>
      </c>
      <c r="D15" s="10">
        <v>22041</v>
      </c>
      <c r="E15" s="11">
        <v>23695</v>
      </c>
      <c r="F15" s="12">
        <v>24797</v>
      </c>
      <c r="G15" s="174">
        <v>26450</v>
      </c>
      <c r="H15" s="225">
        <f t="shared" si="0"/>
        <v>28653.3</v>
      </c>
      <c r="I15" s="226">
        <f t="shared" si="1"/>
        <v>30857.4</v>
      </c>
    </row>
    <row r="16" spans="2:12" ht="15.75" thickBot="1" x14ac:dyDescent="0.3">
      <c r="B16" s="14">
        <v>4</v>
      </c>
      <c r="C16" s="9" t="s">
        <v>6</v>
      </c>
      <c r="D16" s="10">
        <v>29756</v>
      </c>
      <c r="E16" s="11">
        <v>31988</v>
      </c>
      <c r="F16" s="12">
        <v>33476</v>
      </c>
      <c r="G16" s="174">
        <v>35708</v>
      </c>
      <c r="H16" s="225">
        <f t="shared" si="0"/>
        <v>38682.800000000003</v>
      </c>
      <c r="I16" s="226">
        <f t="shared" si="1"/>
        <v>41658.400000000001</v>
      </c>
    </row>
    <row r="17" spans="2:9" ht="15.75" thickBot="1" x14ac:dyDescent="0.3">
      <c r="B17" s="237"/>
      <c r="C17" s="9" t="s">
        <v>7</v>
      </c>
      <c r="D17" s="10">
        <v>27331</v>
      </c>
      <c r="E17" s="11">
        <v>29380</v>
      </c>
      <c r="F17" s="12">
        <v>30747</v>
      </c>
      <c r="G17" s="174">
        <v>32797</v>
      </c>
      <c r="H17" s="225">
        <f t="shared" si="0"/>
        <v>35530.300000000003</v>
      </c>
      <c r="I17" s="226">
        <f t="shared" si="1"/>
        <v>38263.4</v>
      </c>
    </row>
    <row r="18" spans="2:9" ht="15.75" thickBot="1" x14ac:dyDescent="0.3">
      <c r="B18" s="236"/>
      <c r="C18" s="9" t="s">
        <v>5</v>
      </c>
      <c r="D18" s="10">
        <v>23580</v>
      </c>
      <c r="E18" s="11">
        <v>25349</v>
      </c>
      <c r="F18" s="12">
        <v>26528</v>
      </c>
      <c r="G18" s="174">
        <v>28296</v>
      </c>
      <c r="H18" s="225">
        <f t="shared" si="0"/>
        <v>30654</v>
      </c>
      <c r="I18" s="226">
        <f t="shared" si="1"/>
        <v>33012</v>
      </c>
    </row>
    <row r="19" spans="2:9" ht="15.75" thickBot="1" x14ac:dyDescent="0.3">
      <c r="B19" s="14">
        <v>5</v>
      </c>
      <c r="C19" s="15" t="s">
        <v>6</v>
      </c>
      <c r="D19" s="16">
        <v>31833</v>
      </c>
      <c r="E19" s="11">
        <v>34221</v>
      </c>
      <c r="F19" s="12">
        <v>35813</v>
      </c>
      <c r="G19" s="174">
        <v>38200</v>
      </c>
      <c r="H19" s="225">
        <f t="shared" si="0"/>
        <v>41382.9</v>
      </c>
      <c r="I19" s="226">
        <f t="shared" si="1"/>
        <v>44566.2</v>
      </c>
    </row>
    <row r="20" spans="2:9" ht="15.75" thickBot="1" x14ac:dyDescent="0.3">
      <c r="B20" s="237"/>
      <c r="C20" s="9" t="s">
        <v>7</v>
      </c>
      <c r="D20" s="10">
        <v>29239</v>
      </c>
      <c r="E20" s="11">
        <v>31432</v>
      </c>
      <c r="F20" s="12">
        <v>32894</v>
      </c>
      <c r="G20" s="174">
        <v>35087</v>
      </c>
      <c r="H20" s="228">
        <f t="shared" si="0"/>
        <v>38010.699999999997</v>
      </c>
      <c r="I20" s="228">
        <f t="shared" si="1"/>
        <v>40934.6</v>
      </c>
    </row>
    <row r="21" spans="2:9" ht="15.75" thickBot="1" x14ac:dyDescent="0.3">
      <c r="E21" s="17"/>
      <c r="F21" s="17"/>
      <c r="G21" s="17"/>
    </row>
    <row r="22" spans="2:9" ht="15.75" thickBot="1" x14ac:dyDescent="0.3">
      <c r="B22" s="18" t="s">
        <v>8</v>
      </c>
      <c r="C22" s="19"/>
      <c r="D22" s="20">
        <v>205</v>
      </c>
      <c r="E22" s="12">
        <v>220</v>
      </c>
      <c r="F22" s="12">
        <v>231</v>
      </c>
      <c r="G22" s="12">
        <v>246</v>
      </c>
      <c r="H22" s="227">
        <v>402</v>
      </c>
      <c r="I22" s="227">
        <v>433</v>
      </c>
    </row>
    <row r="23" spans="2:9" ht="15.75" thickBot="1" x14ac:dyDescent="0.3">
      <c r="B23" s="21"/>
      <c r="C23" s="21"/>
      <c r="D23" s="22"/>
      <c r="E23" s="23"/>
      <c r="F23" s="17"/>
      <c r="G23" s="17"/>
    </row>
    <row r="24" spans="2:9" ht="15.75" thickBot="1" x14ac:dyDescent="0.3">
      <c r="B24" s="18" t="s">
        <v>9</v>
      </c>
      <c r="C24" s="19"/>
      <c r="D24" s="24">
        <v>1082</v>
      </c>
      <c r="E24" s="11">
        <f>D24*7.5/100+D24</f>
        <v>1163.1500000000001</v>
      </c>
      <c r="F24" s="12">
        <v>1217</v>
      </c>
      <c r="G24" s="179">
        <v>1298</v>
      </c>
      <c r="H24" s="228">
        <f>D24*30/100+D24</f>
        <v>1406.6</v>
      </c>
      <c r="I24" s="228">
        <f>D24*40/100+D24</f>
        <v>1514.8</v>
      </c>
    </row>
    <row r="25" spans="2:9" ht="15.75" thickBot="1" x14ac:dyDescent="0.3">
      <c r="B25" s="18" t="s">
        <v>10</v>
      </c>
      <c r="C25" s="19"/>
      <c r="D25" s="24">
        <v>2249</v>
      </c>
      <c r="E25" s="11">
        <f t="shared" ref="E25:E28" si="2">D25*7.5/100+D25</f>
        <v>2417.6750000000002</v>
      </c>
      <c r="F25" s="12">
        <v>2530</v>
      </c>
      <c r="G25" s="179">
        <v>2698</v>
      </c>
      <c r="H25" s="228">
        <f t="shared" ref="H25:H28" si="3">D25*30/100+D25</f>
        <v>2923.7</v>
      </c>
      <c r="I25" s="228">
        <f t="shared" ref="I25:I28" si="4">D25*40/100+D25</f>
        <v>3148.6</v>
      </c>
    </row>
    <row r="26" spans="2:9" ht="15.75" thickBot="1" x14ac:dyDescent="0.3">
      <c r="B26" s="25" t="s">
        <v>11</v>
      </c>
      <c r="C26" s="26"/>
      <c r="D26" s="27">
        <v>1405</v>
      </c>
      <c r="E26" s="11">
        <f t="shared" si="2"/>
        <v>1510.375</v>
      </c>
      <c r="F26" s="12">
        <v>1581</v>
      </c>
      <c r="G26" s="179">
        <v>1687</v>
      </c>
      <c r="H26" s="228">
        <f t="shared" si="3"/>
        <v>1826.5</v>
      </c>
      <c r="I26" s="228">
        <f t="shared" si="4"/>
        <v>1967</v>
      </c>
    </row>
    <row r="27" spans="2:9" ht="15.75" thickBot="1" x14ac:dyDescent="0.3">
      <c r="B27" s="18" t="s">
        <v>12</v>
      </c>
      <c r="C27" s="19"/>
      <c r="D27" s="24">
        <v>5710</v>
      </c>
      <c r="E27" s="11">
        <f t="shared" si="2"/>
        <v>6138.25</v>
      </c>
      <c r="F27" s="12">
        <v>6424</v>
      </c>
      <c r="G27" s="179">
        <v>6853</v>
      </c>
      <c r="H27" s="228">
        <f t="shared" si="3"/>
        <v>7423</v>
      </c>
      <c r="I27" s="228">
        <f t="shared" si="4"/>
        <v>7994</v>
      </c>
    </row>
    <row r="28" spans="2:9" ht="15.75" thickBot="1" x14ac:dyDescent="0.3">
      <c r="B28" s="18" t="s">
        <v>13</v>
      </c>
      <c r="C28" s="19"/>
      <c r="D28" s="28">
        <v>309</v>
      </c>
      <c r="E28" s="11">
        <f t="shared" si="2"/>
        <v>332.17500000000001</v>
      </c>
      <c r="F28" s="12">
        <v>347</v>
      </c>
      <c r="G28" s="179">
        <v>371</v>
      </c>
      <c r="H28" s="228">
        <f t="shared" si="3"/>
        <v>401.7</v>
      </c>
      <c r="I28" s="228">
        <f t="shared" si="4"/>
        <v>432.6</v>
      </c>
    </row>
    <row r="29" spans="2:9" ht="15.75" thickBot="1" x14ac:dyDescent="0.3">
      <c r="E29" s="29"/>
      <c r="F29" s="30"/>
      <c r="G29" s="30"/>
    </row>
    <row r="30" spans="2:9" ht="15.75" thickBot="1" x14ac:dyDescent="0.3">
      <c r="B30" s="18" t="s">
        <v>14</v>
      </c>
      <c r="C30" s="19"/>
      <c r="D30" s="19"/>
      <c r="E30" s="12">
        <v>24196</v>
      </c>
      <c r="F30" s="12">
        <v>12098</v>
      </c>
      <c r="G30" s="13">
        <v>12098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1"/>
  <sheetViews>
    <sheetView topLeftCell="A34" zoomScaleNormal="100" workbookViewId="0">
      <selection activeCell="I5" sqref="I5"/>
    </sheetView>
  </sheetViews>
  <sheetFormatPr baseColWidth="10" defaultRowHeight="15" x14ac:dyDescent="0.25"/>
  <cols>
    <col min="1" max="2" width="4.140625" customWidth="1"/>
  </cols>
  <sheetData>
    <row r="1" spans="2:23" ht="18" customHeight="1" x14ac:dyDescent="0.25"/>
    <row r="2" spans="2:23" ht="26.25" x14ac:dyDescent="0.4">
      <c r="B2" s="199" t="s">
        <v>85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M2" s="201"/>
      <c r="N2" s="201"/>
      <c r="O2" s="201"/>
      <c r="P2" s="31"/>
      <c r="Q2" s="31"/>
    </row>
    <row r="3" spans="2:23" ht="15.75" thickBot="1" x14ac:dyDescent="0.3"/>
    <row r="4" spans="2:23" ht="15.75" thickBot="1" x14ac:dyDescent="0.3">
      <c r="B4" s="32"/>
      <c r="C4" s="33">
        <v>42826</v>
      </c>
      <c r="D4" s="33">
        <v>43191</v>
      </c>
      <c r="E4" s="33">
        <v>43221</v>
      </c>
      <c r="F4" s="33">
        <v>43313</v>
      </c>
      <c r="G4" s="33">
        <v>43374</v>
      </c>
      <c r="H4" s="198">
        <v>43405</v>
      </c>
      <c r="I4" s="198">
        <v>43525</v>
      </c>
      <c r="K4" s="34" t="s">
        <v>15</v>
      </c>
      <c r="L4" s="181"/>
      <c r="M4" s="181"/>
      <c r="N4" s="181"/>
      <c r="O4" s="181"/>
      <c r="P4" s="182"/>
      <c r="R4" s="34" t="s">
        <v>16</v>
      </c>
      <c r="S4" s="181"/>
      <c r="T4" s="181"/>
      <c r="U4" s="181"/>
      <c r="V4" s="181"/>
      <c r="W4" s="182"/>
    </row>
    <row r="5" spans="2:23" ht="15.75" thickBot="1" x14ac:dyDescent="0.3">
      <c r="B5" s="37">
        <v>7</v>
      </c>
      <c r="C5" s="203">
        <v>21906.05</v>
      </c>
      <c r="D5" s="204">
        <f>C5*25.2/100+C5</f>
        <v>27426.374599999999</v>
      </c>
      <c r="E5" s="205">
        <f>D5*7.5/100+D5</f>
        <v>29483.352694999998</v>
      </c>
      <c r="F5" s="206">
        <f>D5*12.5/100+D5</f>
        <v>30854.671425</v>
      </c>
      <c r="G5" s="206">
        <f>D5*20/100+D5</f>
        <v>32911.649519999999</v>
      </c>
      <c r="H5" s="207">
        <f>D5*30/100+D5</f>
        <v>35654.286979999997</v>
      </c>
      <c r="I5" s="208">
        <f>D5*40/100+D5</f>
        <v>38396.924440000003</v>
      </c>
      <c r="K5" s="216">
        <f t="shared" ref="K5:P5" si="0">D5*35/100</f>
        <v>9599.2311099999988</v>
      </c>
      <c r="L5" s="217">
        <f t="shared" si="0"/>
        <v>10319.17344325</v>
      </c>
      <c r="M5" s="205">
        <f t="shared" si="0"/>
        <v>10799.13499875</v>
      </c>
      <c r="N5" s="205">
        <f t="shared" si="0"/>
        <v>11519.077331999999</v>
      </c>
      <c r="O5" s="205">
        <f t="shared" si="0"/>
        <v>12479.000442999999</v>
      </c>
      <c r="P5" s="218">
        <f t="shared" si="0"/>
        <v>13438.923554000001</v>
      </c>
      <c r="Q5" s="173"/>
      <c r="R5" s="216">
        <f t="shared" ref="R5:W5" si="1">D5*25/100</f>
        <v>6856.5936499999998</v>
      </c>
      <c r="S5" s="217">
        <f t="shared" si="1"/>
        <v>7370.8381737499994</v>
      </c>
      <c r="T5" s="205">
        <f t="shared" si="1"/>
        <v>7713.6678562500001</v>
      </c>
      <c r="U5" s="205">
        <f t="shared" si="1"/>
        <v>8227.9123799999998</v>
      </c>
      <c r="V5" s="205">
        <f t="shared" si="1"/>
        <v>8913.5717449999993</v>
      </c>
      <c r="W5" s="218">
        <f t="shared" si="1"/>
        <v>9599.2311100000006</v>
      </c>
    </row>
    <row r="6" spans="2:23" ht="15.75" thickBot="1" x14ac:dyDescent="0.3">
      <c r="B6" s="190">
        <v>8</v>
      </c>
      <c r="C6" s="209">
        <v>23549.01</v>
      </c>
      <c r="D6" s="210">
        <f t="shared" ref="D6:D11" si="2">C6*25.2/100+C6</f>
        <v>29483.360519999998</v>
      </c>
      <c r="E6" s="211">
        <f t="shared" ref="E6:E11" si="3">D6*7.5/100+D6</f>
        <v>31694.612558999997</v>
      </c>
      <c r="F6" s="212">
        <f t="shared" ref="F6:F11" si="4">D6*12.5/100+D6</f>
        <v>33168.780585</v>
      </c>
      <c r="G6" s="206">
        <f t="shared" ref="G6:G11" si="5">D6*20/100+D6</f>
        <v>35380.032623999999</v>
      </c>
      <c r="H6" s="207">
        <f t="shared" ref="H6:H11" si="6">D6*30/100+D6</f>
        <v>38328.368675999998</v>
      </c>
      <c r="I6" s="208">
        <f t="shared" ref="I6:I11" si="7">D6*40/100+D6</f>
        <v>41276.704727999997</v>
      </c>
      <c r="K6" s="219">
        <f t="shared" ref="K6:N11" si="8">D6*35/100</f>
        <v>10319.176181999999</v>
      </c>
      <c r="L6" s="220">
        <f t="shared" si="8"/>
        <v>11093.114395649998</v>
      </c>
      <c r="M6" s="211">
        <f t="shared" si="8"/>
        <v>11609.073204749999</v>
      </c>
      <c r="N6" s="211">
        <f t="shared" si="8"/>
        <v>12383.011418399999</v>
      </c>
      <c r="O6" s="205">
        <f t="shared" ref="O6:O11" si="9">H6*35/100</f>
        <v>13414.929036599999</v>
      </c>
      <c r="P6" s="218">
        <f t="shared" ref="P6:P11" si="10">I6*35/100</f>
        <v>14446.8466548</v>
      </c>
      <c r="Q6" s="173"/>
      <c r="R6" s="219">
        <f t="shared" ref="R6:U11" si="11">D6*25/100</f>
        <v>7370.8401299999996</v>
      </c>
      <c r="S6" s="220">
        <f t="shared" si="11"/>
        <v>7923.6531397499994</v>
      </c>
      <c r="T6" s="211">
        <f t="shared" si="11"/>
        <v>8292.1951462500001</v>
      </c>
      <c r="U6" s="211">
        <f t="shared" si="11"/>
        <v>8845.0081559999999</v>
      </c>
      <c r="V6" s="205">
        <f t="shared" ref="V6:V11" si="12">H6*25/100</f>
        <v>9582.0921689999996</v>
      </c>
      <c r="W6" s="218">
        <f t="shared" ref="W6:W11" si="13">I6*25/100</f>
        <v>10319.176181999999</v>
      </c>
    </row>
    <row r="7" spans="2:23" ht="15.75" thickBot="1" x14ac:dyDescent="0.3">
      <c r="B7" s="190">
        <v>9</v>
      </c>
      <c r="C7" s="209">
        <v>25315.19</v>
      </c>
      <c r="D7" s="210">
        <f t="shared" si="2"/>
        <v>31694.617879999998</v>
      </c>
      <c r="E7" s="211">
        <f t="shared" si="3"/>
        <v>34071.714220999995</v>
      </c>
      <c r="F7" s="212">
        <f t="shared" si="4"/>
        <v>35656.445114999995</v>
      </c>
      <c r="G7" s="206">
        <f t="shared" si="5"/>
        <v>38033.541455999999</v>
      </c>
      <c r="H7" s="207">
        <f t="shared" si="6"/>
        <v>41203.003244</v>
      </c>
      <c r="I7" s="208">
        <f t="shared" si="7"/>
        <v>44372.465032</v>
      </c>
      <c r="K7" s="219">
        <f t="shared" si="8"/>
        <v>11093.116258</v>
      </c>
      <c r="L7" s="220">
        <f t="shared" si="8"/>
        <v>11925.099977349997</v>
      </c>
      <c r="M7" s="211">
        <f t="shared" si="8"/>
        <v>12479.755790249999</v>
      </c>
      <c r="N7" s="211">
        <f t="shared" si="8"/>
        <v>13311.7395096</v>
      </c>
      <c r="O7" s="205">
        <f t="shared" si="9"/>
        <v>14421.051135400001</v>
      </c>
      <c r="P7" s="218">
        <f t="shared" si="10"/>
        <v>15530.3627612</v>
      </c>
      <c r="Q7" s="173"/>
      <c r="R7" s="219">
        <f t="shared" si="11"/>
        <v>7923.6544699999995</v>
      </c>
      <c r="S7" s="220">
        <f t="shared" si="11"/>
        <v>8517.9285552499987</v>
      </c>
      <c r="T7" s="211">
        <f t="shared" si="11"/>
        <v>8914.1112787499987</v>
      </c>
      <c r="U7" s="211">
        <f t="shared" si="11"/>
        <v>9508.3853639999998</v>
      </c>
      <c r="V7" s="205">
        <f t="shared" si="12"/>
        <v>10300.750811</v>
      </c>
      <c r="W7" s="218">
        <f t="shared" si="13"/>
        <v>11093.116258</v>
      </c>
    </row>
    <row r="8" spans="2:23" ht="15.75" thickBot="1" x14ac:dyDescent="0.3">
      <c r="B8" s="190">
        <v>10</v>
      </c>
      <c r="C8" s="209">
        <v>27214.959999999999</v>
      </c>
      <c r="D8" s="210">
        <f t="shared" si="2"/>
        <v>34073.129919999999</v>
      </c>
      <c r="E8" s="211">
        <f t="shared" si="3"/>
        <v>36628.614664000001</v>
      </c>
      <c r="F8" s="212">
        <f t="shared" si="4"/>
        <v>38332.271159999997</v>
      </c>
      <c r="G8" s="206">
        <f t="shared" si="5"/>
        <v>40887.755903999998</v>
      </c>
      <c r="H8" s="207">
        <f t="shared" si="6"/>
        <v>44295.068895999997</v>
      </c>
      <c r="I8" s="208">
        <f t="shared" si="7"/>
        <v>47702.381888000004</v>
      </c>
      <c r="K8" s="219">
        <f t="shared" si="8"/>
        <v>11925.595471999999</v>
      </c>
      <c r="L8" s="220">
        <f t="shared" si="8"/>
        <v>12820.0151324</v>
      </c>
      <c r="M8" s="211">
        <f t="shared" si="8"/>
        <v>13416.294905999999</v>
      </c>
      <c r="N8" s="211">
        <f t="shared" si="8"/>
        <v>14310.7145664</v>
      </c>
      <c r="O8" s="205">
        <f t="shared" si="9"/>
        <v>15503.274113599999</v>
      </c>
      <c r="P8" s="218">
        <f t="shared" si="10"/>
        <v>16695.833660799999</v>
      </c>
      <c r="Q8" s="173"/>
      <c r="R8" s="219">
        <f t="shared" si="11"/>
        <v>8518.2824799999999</v>
      </c>
      <c r="S8" s="220">
        <f t="shared" si="11"/>
        <v>9157.1536660000002</v>
      </c>
      <c r="T8" s="211">
        <f t="shared" si="11"/>
        <v>9583.0677899999991</v>
      </c>
      <c r="U8" s="211">
        <f t="shared" si="11"/>
        <v>10221.938975999999</v>
      </c>
      <c r="V8" s="205">
        <f t="shared" si="12"/>
        <v>11073.767223999999</v>
      </c>
      <c r="W8" s="218">
        <f t="shared" si="13"/>
        <v>11925.595472000001</v>
      </c>
    </row>
    <row r="9" spans="2:23" ht="15.75" thickBot="1" x14ac:dyDescent="0.3">
      <c r="B9" s="190">
        <v>11</v>
      </c>
      <c r="C9" s="209">
        <v>29255.919999999998</v>
      </c>
      <c r="D9" s="210">
        <f t="shared" si="2"/>
        <v>36628.411840000001</v>
      </c>
      <c r="E9" s="211">
        <f t="shared" si="3"/>
        <v>39375.542728</v>
      </c>
      <c r="F9" s="212">
        <f t="shared" si="4"/>
        <v>41206.963320000003</v>
      </c>
      <c r="G9" s="206">
        <f t="shared" si="5"/>
        <v>43954.094208000002</v>
      </c>
      <c r="H9" s="207">
        <f t="shared" si="6"/>
        <v>47616.935391999999</v>
      </c>
      <c r="I9" s="208">
        <f t="shared" si="7"/>
        <v>51279.776576000004</v>
      </c>
      <c r="K9" s="219">
        <f t="shared" si="8"/>
        <v>12819.944144000001</v>
      </c>
      <c r="L9" s="220">
        <f t="shared" si="8"/>
        <v>13781.4399548</v>
      </c>
      <c r="M9" s="211">
        <f t="shared" si="8"/>
        <v>14422.437162000002</v>
      </c>
      <c r="N9" s="211">
        <f t="shared" si="8"/>
        <v>15383.932972800001</v>
      </c>
      <c r="O9" s="205">
        <f t="shared" si="9"/>
        <v>16665.927387200001</v>
      </c>
      <c r="P9" s="218">
        <f t="shared" si="10"/>
        <v>17947.921801600001</v>
      </c>
      <c r="Q9" s="173"/>
      <c r="R9" s="219">
        <f t="shared" si="11"/>
        <v>9157.1029600000002</v>
      </c>
      <c r="S9" s="220">
        <f t="shared" si="11"/>
        <v>9843.8856820000001</v>
      </c>
      <c r="T9" s="211">
        <f t="shared" si="11"/>
        <v>10301.740830000001</v>
      </c>
      <c r="U9" s="211">
        <f t="shared" si="11"/>
        <v>10988.523552000001</v>
      </c>
      <c r="V9" s="205">
        <f t="shared" si="12"/>
        <v>11904.233847999998</v>
      </c>
      <c r="W9" s="218">
        <f t="shared" si="13"/>
        <v>12819.944144000001</v>
      </c>
    </row>
    <row r="10" spans="2:23" ht="15.75" thickBot="1" x14ac:dyDescent="0.3">
      <c r="B10" s="190">
        <v>12</v>
      </c>
      <c r="C10" s="209">
        <v>31450.52</v>
      </c>
      <c r="D10" s="210">
        <f t="shared" si="2"/>
        <v>39376.051039999998</v>
      </c>
      <c r="E10" s="211">
        <f t="shared" si="3"/>
        <v>42329.254867999996</v>
      </c>
      <c r="F10" s="212">
        <f t="shared" si="4"/>
        <v>44298.057419999997</v>
      </c>
      <c r="G10" s="206">
        <f t="shared" si="5"/>
        <v>47251.261247999995</v>
      </c>
      <c r="H10" s="207">
        <f t="shared" si="6"/>
        <v>51188.866351999997</v>
      </c>
      <c r="I10" s="208">
        <f t="shared" si="7"/>
        <v>55126.471455999999</v>
      </c>
      <c r="K10" s="219">
        <f t="shared" si="8"/>
        <v>13781.617863999998</v>
      </c>
      <c r="L10" s="220">
        <f t="shared" si="8"/>
        <v>14815.239203799998</v>
      </c>
      <c r="M10" s="211">
        <f t="shared" si="8"/>
        <v>15504.320096999998</v>
      </c>
      <c r="N10" s="211">
        <f t="shared" si="8"/>
        <v>16537.941436799996</v>
      </c>
      <c r="O10" s="205">
        <f t="shared" si="9"/>
        <v>17916.1032232</v>
      </c>
      <c r="P10" s="218">
        <f t="shared" si="10"/>
        <v>19294.2650096</v>
      </c>
      <c r="Q10" s="173"/>
      <c r="R10" s="219">
        <f t="shared" si="11"/>
        <v>9844.0127599999996</v>
      </c>
      <c r="S10" s="220">
        <f t="shared" si="11"/>
        <v>10582.313717000001</v>
      </c>
      <c r="T10" s="211">
        <f t="shared" si="11"/>
        <v>11074.514354999999</v>
      </c>
      <c r="U10" s="211">
        <f t="shared" si="11"/>
        <v>11812.815311999999</v>
      </c>
      <c r="V10" s="205">
        <f t="shared" si="12"/>
        <v>12797.216587999999</v>
      </c>
      <c r="W10" s="218">
        <f t="shared" si="13"/>
        <v>13781.617864000002</v>
      </c>
    </row>
    <row r="11" spans="2:23" ht="15.75" thickBot="1" x14ac:dyDescent="0.3">
      <c r="B11" s="191">
        <v>13</v>
      </c>
      <c r="C11" s="213">
        <v>33809.29</v>
      </c>
      <c r="D11" s="214">
        <f t="shared" si="2"/>
        <v>42329.231079999998</v>
      </c>
      <c r="E11" s="215">
        <f t="shared" si="3"/>
        <v>45503.923410999996</v>
      </c>
      <c r="F11" s="194">
        <f t="shared" si="4"/>
        <v>47620.384964999997</v>
      </c>
      <c r="G11" s="183">
        <f t="shared" si="5"/>
        <v>50795.077295999996</v>
      </c>
      <c r="H11" s="207">
        <f t="shared" si="6"/>
        <v>55028.000403999999</v>
      </c>
      <c r="I11" s="208">
        <f t="shared" si="7"/>
        <v>59260.923511999994</v>
      </c>
      <c r="K11" s="221">
        <f t="shared" si="8"/>
        <v>14815.230877999998</v>
      </c>
      <c r="L11" s="222">
        <f t="shared" si="8"/>
        <v>15926.373193849999</v>
      </c>
      <c r="M11" s="215">
        <f t="shared" si="8"/>
        <v>16667.134737749999</v>
      </c>
      <c r="N11" s="215">
        <f t="shared" si="8"/>
        <v>17778.277053599999</v>
      </c>
      <c r="O11" s="185">
        <f t="shared" si="9"/>
        <v>19259.800141399999</v>
      </c>
      <c r="P11" s="58">
        <f t="shared" si="10"/>
        <v>20741.323229199996</v>
      </c>
      <c r="Q11" s="173"/>
      <c r="R11" s="221">
        <f t="shared" si="11"/>
        <v>10582.307769999999</v>
      </c>
      <c r="S11" s="222">
        <f t="shared" si="11"/>
        <v>11375.980852749999</v>
      </c>
      <c r="T11" s="215">
        <f t="shared" si="11"/>
        <v>11905.096241249999</v>
      </c>
      <c r="U11" s="215">
        <f t="shared" si="11"/>
        <v>12698.769323999999</v>
      </c>
      <c r="V11" s="185">
        <f t="shared" si="12"/>
        <v>13757.000101000001</v>
      </c>
      <c r="W11" s="58">
        <f t="shared" si="13"/>
        <v>14815.230877999998</v>
      </c>
    </row>
    <row r="12" spans="2:23" x14ac:dyDescent="0.25">
      <c r="C12" s="38"/>
    </row>
    <row r="13" spans="2:23" ht="15.75" thickBot="1" x14ac:dyDescent="0.3"/>
    <row r="14" spans="2:23" ht="15.75" thickBot="1" x14ac:dyDescent="0.3">
      <c r="C14" s="39" t="s">
        <v>17</v>
      </c>
      <c r="D14" s="40"/>
      <c r="E14" s="40"/>
      <c r="F14" s="40"/>
      <c r="G14" s="40"/>
      <c r="H14" s="40"/>
      <c r="I14" s="41"/>
      <c r="K14" s="39" t="s">
        <v>18</v>
      </c>
      <c r="L14" s="40"/>
      <c r="M14" s="40"/>
      <c r="N14" s="40"/>
      <c r="O14" s="40"/>
      <c r="P14" s="40"/>
      <c r="Q14" s="41"/>
    </row>
    <row r="15" spans="2:23" ht="15.75" thickBot="1" x14ac:dyDescent="0.3">
      <c r="C15" s="188">
        <v>3109</v>
      </c>
      <c r="D15" s="202">
        <f>C15*25.2/100+C15</f>
        <v>3892.4679999999998</v>
      </c>
      <c r="E15" s="202">
        <f>D15*7.5/100+D15</f>
        <v>4184.4030999999995</v>
      </c>
      <c r="F15" s="202">
        <f>D15*12.5/100+D15</f>
        <v>4379.0264999999999</v>
      </c>
      <c r="G15" s="202">
        <f>D15*20/100+D15</f>
        <v>4670.9615999999996</v>
      </c>
      <c r="H15" s="186">
        <f>D15*30/100+D15</f>
        <v>5060.2083999999995</v>
      </c>
      <c r="I15" s="186">
        <f>D15*40/100+D15</f>
        <v>5449.4552000000003</v>
      </c>
      <c r="K15" s="42">
        <v>5180</v>
      </c>
      <c r="L15" s="186">
        <f>K15*25.2/100+K15</f>
        <v>6485.36</v>
      </c>
      <c r="M15" s="187">
        <f>L15*7.5/100+L15</f>
        <v>6971.7619999999997</v>
      </c>
      <c r="N15" s="186">
        <f>L15*12.5/100+L15</f>
        <v>7296.03</v>
      </c>
      <c r="O15" s="186">
        <f>L15*20/100+L15</f>
        <v>7782.4319999999998</v>
      </c>
      <c r="P15" s="186">
        <f>L15*30/100+L15</f>
        <v>8430.9679999999989</v>
      </c>
      <c r="Q15" s="186">
        <f>L15*40/100+L15</f>
        <v>9079.503999999999</v>
      </c>
    </row>
    <row r="16" spans="2:23" ht="15.75" thickBot="1" x14ac:dyDescent="0.3">
      <c r="C16" s="43">
        <v>4146</v>
      </c>
      <c r="D16" s="186">
        <f t="shared" ref="D16:D17" si="14">C16*25.2/100+C16</f>
        <v>5190.7919999999995</v>
      </c>
      <c r="E16" s="186">
        <f t="shared" ref="E16:E17" si="15">D16*7.5/100+D16</f>
        <v>5580.1013999999996</v>
      </c>
      <c r="F16" s="186">
        <f t="shared" ref="F16:F17" si="16">D16*12.5/100+D16</f>
        <v>5839.6409999999996</v>
      </c>
      <c r="G16" s="186">
        <f t="shared" ref="G16:G17" si="17">D16*20/100+D16</f>
        <v>6228.9503999999997</v>
      </c>
      <c r="H16" s="186">
        <f t="shared" ref="H16:H17" si="18">D16*30/100+D16</f>
        <v>6748.0295999999989</v>
      </c>
      <c r="I16" s="186">
        <f t="shared" ref="I16:I17" si="19">D16*40/100+D16</f>
        <v>7267.1088</v>
      </c>
      <c r="K16" s="44">
        <v>9327</v>
      </c>
      <c r="L16" s="186">
        <f>K16*25.2/100+K16</f>
        <v>11677.404</v>
      </c>
      <c r="M16" s="186">
        <f>L16*7.5/100+L16</f>
        <v>12553.2093</v>
      </c>
      <c r="N16" s="186">
        <f>L16*12.5/100+L16</f>
        <v>13137.0795</v>
      </c>
      <c r="O16" s="186">
        <f>L16*20/100+L16</f>
        <v>14012.8848</v>
      </c>
      <c r="P16" s="186">
        <f>L16*30/100+L16</f>
        <v>15180.6252</v>
      </c>
      <c r="Q16" s="186">
        <f>L16*40/100+L16</f>
        <v>16348.365600000001</v>
      </c>
    </row>
    <row r="17" spans="3:20" ht="15.75" thickBot="1" x14ac:dyDescent="0.3">
      <c r="C17" s="45">
        <v>7254</v>
      </c>
      <c r="D17" s="186">
        <f t="shared" si="14"/>
        <v>9082.0079999999998</v>
      </c>
      <c r="E17" s="186">
        <f t="shared" si="15"/>
        <v>9763.1585999999988</v>
      </c>
      <c r="F17" s="186">
        <f t="shared" si="16"/>
        <v>10217.259</v>
      </c>
      <c r="G17" s="186">
        <f t="shared" si="17"/>
        <v>10898.409599999999</v>
      </c>
      <c r="H17" s="186">
        <f t="shared" si="18"/>
        <v>11806.6104</v>
      </c>
      <c r="I17" s="186">
        <f t="shared" si="19"/>
        <v>12714.8112</v>
      </c>
      <c r="K17" s="38"/>
    </row>
    <row r="18" spans="3:20" x14ac:dyDescent="0.25">
      <c r="C18" s="38"/>
      <c r="D18" s="46"/>
      <c r="K18" s="38"/>
    </row>
    <row r="19" spans="3:20" ht="15.75" thickBot="1" x14ac:dyDescent="0.3">
      <c r="D19" s="46"/>
    </row>
    <row r="20" spans="3:20" ht="15.75" thickBot="1" x14ac:dyDescent="0.3">
      <c r="C20" s="39" t="s">
        <v>19</v>
      </c>
      <c r="D20" s="47"/>
      <c r="E20" s="40"/>
      <c r="F20" s="40"/>
      <c r="G20" s="40"/>
      <c r="H20" s="40"/>
      <c r="I20" s="41"/>
      <c r="K20" s="39" t="s">
        <v>20</v>
      </c>
      <c r="L20" s="40"/>
      <c r="M20" s="40"/>
      <c r="N20" s="40"/>
      <c r="O20" s="40"/>
      <c r="P20" s="40"/>
      <c r="Q20" s="41"/>
    </row>
    <row r="21" spans="3:20" ht="15.75" thickBot="1" x14ac:dyDescent="0.3">
      <c r="C21" s="189">
        <v>163.77000000000001</v>
      </c>
      <c r="D21" s="192">
        <f>C21*25.2/100+C21</f>
        <v>205.04004</v>
      </c>
      <c r="E21" s="193">
        <f>D21*7.5/100+D21</f>
        <v>220.41804300000001</v>
      </c>
      <c r="F21" s="194">
        <f>D21*12.5/100+D21</f>
        <v>230.67004500000002</v>
      </c>
      <c r="G21" s="195">
        <f>D21*20/100+D21</f>
        <v>246.04804799999999</v>
      </c>
      <c r="H21" s="186">
        <f>D21*30/100+D21</f>
        <v>266.552052</v>
      </c>
      <c r="I21" s="186">
        <f>D21*40/100+D21</f>
        <v>287.05605600000001</v>
      </c>
      <c r="J21" s="48"/>
      <c r="K21" s="49">
        <v>45.86</v>
      </c>
      <c r="L21" s="184">
        <f>K21*25.2/100+K21</f>
        <v>57.416719999999998</v>
      </c>
      <c r="M21" s="184">
        <f>L21*7.5/100+L21</f>
        <v>61.722974000000001</v>
      </c>
      <c r="N21" s="185">
        <f>L21*12.5/100+L21</f>
        <v>64.593809999999991</v>
      </c>
      <c r="O21" s="183">
        <f>L21*20/100+L21</f>
        <v>68.900064</v>
      </c>
      <c r="P21" s="183">
        <f>L21*30/100+L21</f>
        <v>74.641735999999995</v>
      </c>
      <c r="Q21" s="58">
        <f>L21*40/100+L21</f>
        <v>80.383408000000003</v>
      </c>
    </row>
    <row r="22" spans="3:20" ht="15.75" thickBot="1" x14ac:dyDescent="0.3">
      <c r="C22" s="50"/>
      <c r="D22" s="51"/>
      <c r="E22" s="51"/>
      <c r="F22" s="51"/>
      <c r="G22" s="51"/>
      <c r="H22" s="51"/>
      <c r="I22" s="51"/>
      <c r="K22" s="52"/>
      <c r="L22" s="51"/>
      <c r="M22" s="51"/>
      <c r="N22" s="51"/>
      <c r="O22" s="51"/>
      <c r="P22" s="51"/>
      <c r="Q22" s="51"/>
    </row>
    <row r="23" spans="3:20" ht="15.75" thickBot="1" x14ac:dyDescent="0.3">
      <c r="C23" s="53" t="s">
        <v>21</v>
      </c>
      <c r="D23" s="54">
        <v>43221</v>
      </c>
      <c r="E23" s="55">
        <v>43374</v>
      </c>
      <c r="F23" s="56"/>
      <c r="K23" s="60" t="s">
        <v>22</v>
      </c>
      <c r="L23" s="61"/>
      <c r="M23" s="61"/>
      <c r="N23" s="61"/>
      <c r="O23" s="62" t="s">
        <v>23</v>
      </c>
      <c r="P23" s="63">
        <v>309</v>
      </c>
      <c r="Q23" s="63">
        <v>332</v>
      </c>
      <c r="R23" s="64">
        <f>P23*20/100+P23</f>
        <v>370.8</v>
      </c>
      <c r="S23" s="178">
        <v>402</v>
      </c>
      <c r="T23" s="178">
        <v>433</v>
      </c>
    </row>
    <row r="24" spans="3:20" ht="15.75" thickBot="1" x14ac:dyDescent="0.3">
      <c r="C24" s="49">
        <v>24196</v>
      </c>
      <c r="D24" s="57">
        <v>12098</v>
      </c>
      <c r="E24" s="58">
        <v>12098</v>
      </c>
      <c r="F24" s="59"/>
    </row>
    <row r="27" spans="3:20" ht="15.75" thickBot="1" x14ac:dyDescent="0.3"/>
    <row r="28" spans="3:20" ht="15.75" thickBot="1" x14ac:dyDescent="0.3">
      <c r="C28" s="65" t="s">
        <v>24</v>
      </c>
      <c r="D28" s="66"/>
      <c r="E28" s="67">
        <v>1163</v>
      </c>
      <c r="F28" s="68">
        <f>E28*12.5/100+E28</f>
        <v>1308.375</v>
      </c>
      <c r="G28" s="69">
        <f>E28*20/100+E28</f>
        <v>1395.6</v>
      </c>
      <c r="H28" s="13">
        <f>E28*30/100+E28</f>
        <v>1511.9</v>
      </c>
      <c r="I28" s="13">
        <f>E28*40/100+E28</f>
        <v>1628.2</v>
      </c>
    </row>
    <row r="29" spans="3:20" ht="15.75" thickBot="1" x14ac:dyDescent="0.3">
      <c r="C29" s="65" t="s">
        <v>25</v>
      </c>
      <c r="D29" s="66"/>
      <c r="E29" s="67">
        <v>2417</v>
      </c>
      <c r="F29" s="68">
        <f t="shared" ref="F29:F31" si="20">E29*12.5/100+E29</f>
        <v>2719.125</v>
      </c>
      <c r="G29" s="69">
        <f t="shared" ref="G29:G31" si="21">E29*20/100+E29</f>
        <v>2900.4</v>
      </c>
      <c r="H29" s="13">
        <f t="shared" ref="H29:H31" si="22">E29*30/100+E29</f>
        <v>3142.1</v>
      </c>
      <c r="I29" s="13">
        <f t="shared" ref="I29:I31" si="23">E29*40/100+E29</f>
        <v>3383.8</v>
      </c>
    </row>
    <row r="30" spans="3:20" ht="15.75" thickBot="1" x14ac:dyDescent="0.3">
      <c r="C30" s="70" t="s">
        <v>26</v>
      </c>
      <c r="D30" s="71"/>
      <c r="E30" s="72">
        <v>1511</v>
      </c>
      <c r="F30" s="68">
        <f t="shared" si="20"/>
        <v>1699.875</v>
      </c>
      <c r="G30" s="69">
        <f t="shared" si="21"/>
        <v>1813.2</v>
      </c>
      <c r="H30" s="13">
        <f t="shared" si="22"/>
        <v>1964.3</v>
      </c>
      <c r="I30" s="13">
        <f t="shared" si="23"/>
        <v>2115.4</v>
      </c>
    </row>
    <row r="31" spans="3:20" ht="15.75" thickBot="1" x14ac:dyDescent="0.3">
      <c r="C31" s="65" t="s">
        <v>27</v>
      </c>
      <c r="D31" s="73"/>
      <c r="E31" s="67">
        <v>6139</v>
      </c>
      <c r="F31" s="12">
        <f t="shared" si="20"/>
        <v>6906.375</v>
      </c>
      <c r="G31" s="13">
        <f t="shared" si="21"/>
        <v>7366.8</v>
      </c>
      <c r="H31" s="13">
        <f t="shared" si="22"/>
        <v>7980.7</v>
      </c>
      <c r="I31" s="13">
        <f t="shared" si="23"/>
        <v>8594.6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workbookViewId="0">
      <selection activeCell="L9" sqref="L9"/>
    </sheetView>
  </sheetViews>
  <sheetFormatPr baseColWidth="10" defaultRowHeight="15" x14ac:dyDescent="0.25"/>
  <cols>
    <col min="1" max="1" width="4.85546875" customWidth="1"/>
    <col min="3" max="3" width="15.7109375" bestFit="1" customWidth="1"/>
  </cols>
  <sheetData>
    <row r="1" spans="2:9" ht="27" thickBot="1" x14ac:dyDescent="0.45">
      <c r="B1" s="196" t="s">
        <v>84</v>
      </c>
    </row>
    <row r="2" spans="2:9" ht="15.75" thickBot="1" x14ac:dyDescent="0.3">
      <c r="B2" s="31"/>
      <c r="C2" s="74"/>
      <c r="D2" s="75">
        <v>5.1999999999999998E-2</v>
      </c>
      <c r="E2" s="76">
        <v>7.4999999999999997E-2</v>
      </c>
      <c r="F2" s="75">
        <v>0.05</v>
      </c>
      <c r="G2" s="77">
        <v>7.4999999999999997E-2</v>
      </c>
      <c r="H2" s="197">
        <v>0.1</v>
      </c>
      <c r="I2" s="197">
        <v>0.1</v>
      </c>
    </row>
    <row r="3" spans="2:9" ht="15.75" thickBot="1" x14ac:dyDescent="0.3">
      <c r="B3" s="78" t="s">
        <v>28</v>
      </c>
      <c r="C3" s="79" t="s">
        <v>29</v>
      </c>
      <c r="D3" s="80">
        <v>43191</v>
      </c>
      <c r="E3" s="80">
        <v>43221</v>
      </c>
      <c r="F3" s="81">
        <v>43313</v>
      </c>
      <c r="G3" s="82">
        <v>43374</v>
      </c>
      <c r="H3" s="82">
        <v>43405</v>
      </c>
      <c r="I3" s="82">
        <v>43525</v>
      </c>
    </row>
    <row r="4" spans="2:9" ht="15.75" thickBot="1" x14ac:dyDescent="0.3">
      <c r="B4" s="83">
        <v>2</v>
      </c>
      <c r="C4" s="240">
        <v>17993</v>
      </c>
      <c r="D4" s="241">
        <f t="shared" ref="D4:D14" si="0">C4*25.2/100+C4</f>
        <v>22527.236000000001</v>
      </c>
      <c r="E4" s="241">
        <f>D4*7.5/100+D4</f>
        <v>24216.778700000003</v>
      </c>
      <c r="F4" s="241">
        <f>D4*12.5/100+D4</f>
        <v>25343.140500000001</v>
      </c>
      <c r="G4" s="242">
        <f>D4*20/100+D4</f>
        <v>27032.683199999999</v>
      </c>
      <c r="H4" s="243">
        <f>D4*30/100+D4</f>
        <v>29285.406800000001</v>
      </c>
      <c r="I4" s="243">
        <f>D4*40/100+D4</f>
        <v>31538.130400000002</v>
      </c>
    </row>
    <row r="5" spans="2:9" ht="15.75" thickBot="1" x14ac:dyDescent="0.3">
      <c r="B5" s="83">
        <v>3</v>
      </c>
      <c r="C5" s="244">
        <v>19341</v>
      </c>
      <c r="D5" s="245">
        <f t="shared" si="0"/>
        <v>24214.932000000001</v>
      </c>
      <c r="E5" s="245">
        <f t="shared" ref="E5:E14" si="1">D5*7.5/100+D5</f>
        <v>26031.051900000002</v>
      </c>
      <c r="F5" s="241">
        <f t="shared" ref="F5:F15" si="2">D5*12.5/100+D5</f>
        <v>27241.798500000001</v>
      </c>
      <c r="G5" s="242">
        <f t="shared" ref="G5:G15" si="3">D5*20/100+D5</f>
        <v>29057.918400000002</v>
      </c>
      <c r="H5" s="243">
        <f t="shared" ref="H5:H14" si="4">D5*30/100+D5</f>
        <v>31479.411599999999</v>
      </c>
      <c r="I5" s="243">
        <f t="shared" ref="I5:I14" si="5">D5*40/100+D5</f>
        <v>33900.904800000004</v>
      </c>
    </row>
    <row r="6" spans="2:9" ht="15.75" thickBot="1" x14ac:dyDescent="0.3">
      <c r="B6" s="84">
        <v>4</v>
      </c>
      <c r="C6" s="246">
        <v>20793</v>
      </c>
      <c r="D6" s="245">
        <f t="shared" si="0"/>
        <v>26032.835999999999</v>
      </c>
      <c r="E6" s="245">
        <f t="shared" si="1"/>
        <v>27985.298699999999</v>
      </c>
      <c r="F6" s="241">
        <f t="shared" si="2"/>
        <v>29286.940500000001</v>
      </c>
      <c r="G6" s="242">
        <f t="shared" si="3"/>
        <v>31239.403200000001</v>
      </c>
      <c r="H6" s="243">
        <f t="shared" si="4"/>
        <v>33842.686799999996</v>
      </c>
      <c r="I6" s="243">
        <f t="shared" si="5"/>
        <v>36445.970399999998</v>
      </c>
    </row>
    <row r="7" spans="2:9" ht="15.75" thickBot="1" x14ac:dyDescent="0.3">
      <c r="B7" s="84">
        <v>5</v>
      </c>
      <c r="C7" s="247">
        <v>21712</v>
      </c>
      <c r="D7" s="245">
        <f t="shared" si="0"/>
        <v>27183.423999999999</v>
      </c>
      <c r="E7" s="245">
        <f t="shared" si="1"/>
        <v>29222.180799999998</v>
      </c>
      <c r="F7" s="241">
        <f t="shared" si="2"/>
        <v>30581.351999999999</v>
      </c>
      <c r="G7" s="242">
        <f t="shared" si="3"/>
        <v>32620.108799999998</v>
      </c>
      <c r="H7" s="243">
        <f t="shared" si="4"/>
        <v>35338.451199999996</v>
      </c>
      <c r="I7" s="243">
        <f t="shared" si="5"/>
        <v>38056.793599999997</v>
      </c>
    </row>
    <row r="8" spans="2:9" ht="15.75" thickBot="1" x14ac:dyDescent="0.3">
      <c r="B8" s="84">
        <v>6</v>
      </c>
      <c r="C8" s="247">
        <v>24029</v>
      </c>
      <c r="D8" s="245">
        <f t="shared" si="0"/>
        <v>30084.307999999997</v>
      </c>
      <c r="E8" s="245">
        <f t="shared" si="1"/>
        <v>32340.631099999999</v>
      </c>
      <c r="F8" s="241">
        <f t="shared" si="2"/>
        <v>33844.8465</v>
      </c>
      <c r="G8" s="242">
        <f t="shared" si="3"/>
        <v>36101.169599999994</v>
      </c>
      <c r="H8" s="243">
        <f t="shared" si="4"/>
        <v>39109.600399999996</v>
      </c>
      <c r="I8" s="243">
        <f t="shared" si="5"/>
        <v>42118.031199999998</v>
      </c>
    </row>
    <row r="9" spans="2:9" ht="15.75" thickBot="1" x14ac:dyDescent="0.3">
      <c r="B9" s="84" t="s">
        <v>30</v>
      </c>
      <c r="C9" s="247">
        <v>21852</v>
      </c>
      <c r="D9" s="245">
        <f t="shared" si="0"/>
        <v>27358.704000000002</v>
      </c>
      <c r="E9" s="245">
        <f t="shared" si="1"/>
        <v>29410.606800000001</v>
      </c>
      <c r="F9" s="241">
        <f t="shared" si="2"/>
        <v>30778.542000000001</v>
      </c>
      <c r="G9" s="242">
        <f t="shared" si="3"/>
        <v>32830.444800000005</v>
      </c>
      <c r="H9" s="243">
        <f t="shared" si="4"/>
        <v>35566.315199999997</v>
      </c>
      <c r="I9" s="243">
        <f t="shared" si="5"/>
        <v>38302.185600000004</v>
      </c>
    </row>
    <row r="10" spans="2:9" ht="15.75" thickBot="1" x14ac:dyDescent="0.3">
      <c r="B10" s="84">
        <v>7</v>
      </c>
      <c r="C10" s="247">
        <v>25929</v>
      </c>
      <c r="D10" s="245">
        <f t="shared" si="0"/>
        <v>32463.108</v>
      </c>
      <c r="E10" s="245">
        <f t="shared" si="1"/>
        <v>34897.841099999998</v>
      </c>
      <c r="F10" s="241">
        <f t="shared" si="2"/>
        <v>36520.996500000001</v>
      </c>
      <c r="G10" s="242">
        <f t="shared" si="3"/>
        <v>38955.729599999999</v>
      </c>
      <c r="H10" s="243">
        <f t="shared" si="4"/>
        <v>42202.040399999998</v>
      </c>
      <c r="I10" s="243">
        <f t="shared" si="5"/>
        <v>45448.351200000005</v>
      </c>
    </row>
    <row r="11" spans="2:9" ht="15.75" thickBot="1" x14ac:dyDescent="0.3">
      <c r="B11" s="85">
        <v>8</v>
      </c>
      <c r="C11" s="247">
        <v>26476</v>
      </c>
      <c r="D11" s="245">
        <f t="shared" si="0"/>
        <v>33147.951999999997</v>
      </c>
      <c r="E11" s="245">
        <f t="shared" si="1"/>
        <v>35634.0484</v>
      </c>
      <c r="F11" s="241">
        <f t="shared" si="2"/>
        <v>37291.445999999996</v>
      </c>
      <c r="G11" s="242">
        <f t="shared" si="3"/>
        <v>39777.542399999998</v>
      </c>
      <c r="H11" s="243">
        <f t="shared" si="4"/>
        <v>43092.337599999999</v>
      </c>
      <c r="I11" s="243">
        <f t="shared" si="5"/>
        <v>46407.132799999992</v>
      </c>
    </row>
    <row r="12" spans="2:9" ht="15.75" thickBot="1" x14ac:dyDescent="0.3">
      <c r="B12" s="84">
        <v>9</v>
      </c>
      <c r="C12" s="247">
        <v>25254</v>
      </c>
      <c r="D12" s="245">
        <f t="shared" si="0"/>
        <v>31618.007999999998</v>
      </c>
      <c r="E12" s="245">
        <f t="shared" si="1"/>
        <v>33989.3586</v>
      </c>
      <c r="F12" s="241">
        <f t="shared" si="2"/>
        <v>35570.258999999998</v>
      </c>
      <c r="G12" s="242">
        <f t="shared" si="3"/>
        <v>37941.609599999996</v>
      </c>
      <c r="H12" s="243">
        <f t="shared" si="4"/>
        <v>41103.410399999993</v>
      </c>
      <c r="I12" s="243">
        <f t="shared" si="5"/>
        <v>44265.211199999998</v>
      </c>
    </row>
    <row r="13" spans="2:9" ht="15.75" thickBot="1" x14ac:dyDescent="0.3">
      <c r="B13" s="85">
        <v>16</v>
      </c>
      <c r="C13" s="248">
        <v>29746</v>
      </c>
      <c r="D13" s="245">
        <f t="shared" si="0"/>
        <v>37241.991999999998</v>
      </c>
      <c r="E13" s="245">
        <f t="shared" si="1"/>
        <v>40035.1414</v>
      </c>
      <c r="F13" s="241">
        <f t="shared" si="2"/>
        <v>41897.240999999995</v>
      </c>
      <c r="G13" s="242">
        <f t="shared" si="3"/>
        <v>44690.390399999997</v>
      </c>
      <c r="H13" s="243">
        <f t="shared" si="4"/>
        <v>48414.589599999999</v>
      </c>
      <c r="I13" s="243">
        <f t="shared" si="5"/>
        <v>52138.788799999995</v>
      </c>
    </row>
    <row r="14" spans="2:9" ht="15.75" thickBot="1" x14ac:dyDescent="0.3">
      <c r="B14" s="84">
        <v>17</v>
      </c>
      <c r="C14" s="249">
        <v>39132</v>
      </c>
      <c r="D14" s="250">
        <f t="shared" si="0"/>
        <v>48993.264000000003</v>
      </c>
      <c r="E14" s="250">
        <f t="shared" si="1"/>
        <v>52667.758800000003</v>
      </c>
      <c r="F14" s="241">
        <f t="shared" si="2"/>
        <v>55117.422000000006</v>
      </c>
      <c r="G14" s="242">
        <f t="shared" si="3"/>
        <v>58791.916800000006</v>
      </c>
      <c r="H14" s="243">
        <f t="shared" si="4"/>
        <v>63691.243200000004</v>
      </c>
      <c r="I14" s="243">
        <f t="shared" si="5"/>
        <v>68590.569600000003</v>
      </c>
    </row>
    <row r="15" spans="2:9" ht="15.75" thickBot="1" x14ac:dyDescent="0.3">
      <c r="B15" s="86" t="s">
        <v>31</v>
      </c>
      <c r="C15" s="87"/>
      <c r="D15" s="251">
        <v>309</v>
      </c>
      <c r="E15" s="251">
        <v>332</v>
      </c>
      <c r="F15" s="252">
        <f t="shared" si="2"/>
        <v>347.625</v>
      </c>
      <c r="G15" s="253">
        <f t="shared" si="3"/>
        <v>370.8</v>
      </c>
      <c r="H15" s="254">
        <f>D15*30/100+D15</f>
        <v>401.7</v>
      </c>
      <c r="I15" s="254">
        <f>D15*40/100+D15</f>
        <v>432.6</v>
      </c>
    </row>
    <row r="17" spans="2:15" ht="15.75" x14ac:dyDescent="0.25">
      <c r="B17" s="88" t="s">
        <v>32</v>
      </c>
      <c r="C17" s="88"/>
      <c r="D17" s="88"/>
      <c r="E17" s="88"/>
      <c r="F17" s="88"/>
      <c r="G17" s="88"/>
      <c r="H17" s="88"/>
      <c r="I17" s="88"/>
      <c r="J17" s="88"/>
      <c r="K17" s="31"/>
      <c r="L17" s="31"/>
      <c r="M17" s="31"/>
      <c r="N17" s="31"/>
      <c r="O17" s="31"/>
    </row>
    <row r="18" spans="2:15" ht="15.75" x14ac:dyDescent="0.25">
      <c r="B18" s="88"/>
      <c r="C18" s="88"/>
      <c r="D18" s="88"/>
      <c r="E18" s="88"/>
      <c r="F18" s="88"/>
      <c r="G18" s="88"/>
      <c r="H18" s="88"/>
      <c r="I18" s="88"/>
      <c r="J18" s="88"/>
      <c r="K18" s="31"/>
      <c r="L18" s="31"/>
      <c r="M18" s="31"/>
      <c r="N18" s="31"/>
      <c r="O18" s="31"/>
    </row>
    <row r="19" spans="2:15" ht="15.75" x14ac:dyDescent="0.25">
      <c r="B19" s="88" t="s">
        <v>33</v>
      </c>
      <c r="C19" s="88"/>
      <c r="D19" s="88"/>
      <c r="E19" s="88"/>
      <c r="F19" s="88"/>
      <c r="G19" s="88"/>
      <c r="H19" s="88"/>
      <c r="I19" s="88"/>
      <c r="J19" s="88"/>
      <c r="K19" s="31"/>
      <c r="L19" s="31"/>
      <c r="M19" s="31"/>
      <c r="N19" s="31"/>
      <c r="O19" s="31"/>
    </row>
    <row r="20" spans="2:15" ht="15.75" x14ac:dyDescent="0.25">
      <c r="B20" s="88"/>
      <c r="C20" s="88"/>
      <c r="D20" s="88"/>
      <c r="E20" s="88"/>
      <c r="F20" s="88"/>
      <c r="G20" s="88"/>
      <c r="H20" s="88"/>
      <c r="I20" s="88"/>
      <c r="J20" s="88"/>
      <c r="K20" s="31"/>
      <c r="L20" s="31"/>
      <c r="M20" s="31"/>
      <c r="N20" s="31"/>
      <c r="O20" s="31"/>
    </row>
    <row r="21" spans="2:15" ht="15.75" x14ac:dyDescent="0.25">
      <c r="B21" s="88" t="s">
        <v>34</v>
      </c>
      <c r="C21" s="88"/>
      <c r="D21" s="88"/>
      <c r="E21" s="88"/>
      <c r="F21" s="88"/>
      <c r="G21" s="88"/>
      <c r="H21" s="88"/>
      <c r="I21" s="88"/>
      <c r="J21" s="88"/>
      <c r="K21" s="31"/>
      <c r="L21" s="31"/>
      <c r="M21" s="31"/>
      <c r="N21" s="31"/>
      <c r="O21" s="31"/>
    </row>
    <row r="22" spans="2:15" ht="15.75" x14ac:dyDescent="0.25">
      <c r="B22" s="88"/>
      <c r="C22" s="88"/>
      <c r="D22" s="88"/>
      <c r="E22" s="88"/>
      <c r="F22" s="88"/>
      <c r="G22" s="88"/>
      <c r="H22" s="88"/>
      <c r="I22" s="88"/>
      <c r="J22" s="88"/>
      <c r="K22" s="31"/>
      <c r="L22" s="31"/>
      <c r="M22" s="31"/>
      <c r="N22" s="31"/>
      <c r="O22" s="31"/>
    </row>
    <row r="23" spans="2:15" ht="15.75" x14ac:dyDescent="0.25">
      <c r="B23" s="88" t="s">
        <v>35</v>
      </c>
      <c r="C23" s="88"/>
      <c r="D23" s="88"/>
      <c r="E23" s="88"/>
      <c r="F23" s="88"/>
      <c r="G23" s="88"/>
      <c r="H23" s="88"/>
      <c r="I23" s="88"/>
      <c r="J23" s="88"/>
      <c r="K23" s="31"/>
      <c r="L23" s="31"/>
      <c r="M23" s="31"/>
      <c r="N23" s="31"/>
      <c r="O23" s="31"/>
    </row>
    <row r="24" spans="2:15" ht="15.75" x14ac:dyDescent="0.25">
      <c r="B24" s="88"/>
      <c r="C24" s="88"/>
      <c r="D24" s="88"/>
      <c r="E24" s="88"/>
      <c r="F24" s="88"/>
      <c r="G24" s="88"/>
      <c r="H24" s="88"/>
      <c r="I24" s="88"/>
      <c r="J24" s="88"/>
      <c r="K24" s="31"/>
      <c r="L24" s="31"/>
      <c r="M24" s="31"/>
      <c r="N24" s="31"/>
      <c r="O24" s="31"/>
    </row>
    <row r="25" spans="2:15" ht="15.75" x14ac:dyDescent="0.25">
      <c r="B25" s="88" t="s">
        <v>36</v>
      </c>
      <c r="C25" s="88"/>
      <c r="D25" s="88"/>
      <c r="E25" s="88"/>
      <c r="F25" s="88"/>
      <c r="G25" s="88"/>
      <c r="H25" s="88"/>
      <c r="I25" s="88"/>
      <c r="J25" s="88"/>
      <c r="K25" s="31"/>
      <c r="L25" s="31"/>
      <c r="M25" s="31"/>
      <c r="N25" s="31"/>
      <c r="O25" s="31"/>
    </row>
    <row r="26" spans="2:15" ht="15.75" x14ac:dyDescent="0.25">
      <c r="B26" s="88"/>
      <c r="C26" s="88"/>
      <c r="D26" s="88"/>
      <c r="E26" s="88"/>
      <c r="F26" s="88"/>
      <c r="G26" s="88"/>
      <c r="H26" s="88"/>
      <c r="I26" s="88"/>
      <c r="J26" s="88"/>
      <c r="K26" s="31"/>
      <c r="L26" s="31"/>
      <c r="M26" s="31"/>
      <c r="N26" s="31"/>
      <c r="O26" s="31"/>
    </row>
    <row r="27" spans="2:15" ht="15.75" x14ac:dyDescent="0.25">
      <c r="B27" s="88" t="s">
        <v>37</v>
      </c>
      <c r="C27" s="88"/>
      <c r="D27" s="88"/>
      <c r="E27" s="88"/>
      <c r="F27" s="88"/>
      <c r="G27" s="88"/>
      <c r="H27" s="88"/>
      <c r="I27" s="88"/>
      <c r="J27" s="88"/>
      <c r="K27" s="31"/>
      <c r="L27" s="31"/>
      <c r="M27" s="31"/>
      <c r="N27" s="31"/>
      <c r="O27" s="31"/>
    </row>
    <row r="28" spans="2:15" ht="15.75" x14ac:dyDescent="0.25">
      <c r="B28" s="88"/>
      <c r="C28" s="88"/>
      <c r="D28" s="88"/>
      <c r="E28" s="88"/>
      <c r="F28" s="88"/>
      <c r="G28" s="88"/>
      <c r="H28" s="88"/>
      <c r="I28" s="88"/>
      <c r="J28" s="88"/>
      <c r="K28" s="31"/>
      <c r="L28" s="31"/>
      <c r="M28" s="31"/>
      <c r="N28" s="31"/>
      <c r="O28" s="31"/>
    </row>
    <row r="29" spans="2:15" ht="18.75" x14ac:dyDescent="0.3">
      <c r="B29" s="89" t="s">
        <v>38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4"/>
  <sheetViews>
    <sheetView topLeftCell="A25" workbookViewId="0">
      <selection activeCell="H4" sqref="H4"/>
    </sheetView>
  </sheetViews>
  <sheetFormatPr baseColWidth="10" defaultRowHeight="15" x14ac:dyDescent="0.25"/>
  <cols>
    <col min="4" max="4" width="12.28515625" customWidth="1"/>
  </cols>
  <sheetData>
    <row r="1" spans="2:16" ht="15.75" thickBot="1" x14ac:dyDescent="0.3"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</row>
    <row r="2" spans="2:16" ht="18.75" x14ac:dyDescent="0.3">
      <c r="B2" s="382" t="s">
        <v>131</v>
      </c>
      <c r="C2" s="383"/>
      <c r="D2" s="383"/>
      <c r="E2" s="383"/>
      <c r="F2" s="427" t="s">
        <v>133</v>
      </c>
      <c r="G2" s="428"/>
      <c r="H2" s="427"/>
      <c r="I2" s="427"/>
      <c r="J2" s="427"/>
      <c r="K2" s="428"/>
      <c r="L2" s="384"/>
      <c r="M2" s="384"/>
      <c r="N2" s="384"/>
      <c r="O2" s="384"/>
      <c r="P2" s="307"/>
    </row>
    <row r="3" spans="2:16" ht="15.75" thickBot="1" x14ac:dyDescent="0.3">
      <c r="B3" s="385"/>
      <c r="C3" s="386"/>
      <c r="D3" s="386"/>
      <c r="E3" s="386"/>
      <c r="F3" s="386"/>
      <c r="G3" s="386"/>
      <c r="H3" s="386"/>
      <c r="I3" s="386"/>
      <c r="J3" s="386"/>
      <c r="K3" s="387"/>
      <c r="L3" s="387"/>
      <c r="M3" s="387"/>
      <c r="N3" s="387"/>
      <c r="O3" s="387"/>
      <c r="P3" s="388"/>
    </row>
    <row r="4" spans="2:16" ht="19.5" thickBot="1" x14ac:dyDescent="0.35">
      <c r="B4" s="313"/>
      <c r="C4" s="314"/>
      <c r="D4" s="314"/>
      <c r="E4" s="314"/>
      <c r="F4" s="314"/>
      <c r="G4" s="314"/>
      <c r="H4" s="426" t="s">
        <v>88</v>
      </c>
      <c r="I4" s="426"/>
      <c r="J4" s="426"/>
      <c r="K4" s="256"/>
      <c r="L4" s="256"/>
      <c r="M4" s="256"/>
      <c r="N4" s="256"/>
      <c r="O4" s="256"/>
      <c r="P4" s="257"/>
    </row>
    <row r="5" spans="2:16" ht="15.75" thickBot="1" x14ac:dyDescent="0.3"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55"/>
      <c r="N5" s="255"/>
    </row>
    <row r="6" spans="2:16" x14ac:dyDescent="0.25">
      <c r="B6" s="319" t="s">
        <v>89</v>
      </c>
      <c r="C6" s="320"/>
      <c r="D6" s="320"/>
      <c r="E6" s="320"/>
      <c r="F6" s="320"/>
      <c r="G6" s="320"/>
      <c r="H6" s="321"/>
      <c r="I6" s="262"/>
      <c r="J6" s="319" t="s">
        <v>90</v>
      </c>
      <c r="K6" s="320"/>
      <c r="L6" s="320"/>
      <c r="M6" s="320"/>
      <c r="N6" s="391"/>
      <c r="O6" s="391"/>
      <c r="P6" s="324"/>
    </row>
    <row r="7" spans="2:16" ht="15.75" thickBot="1" x14ac:dyDescent="0.3">
      <c r="B7" s="325" t="s">
        <v>91</v>
      </c>
      <c r="C7" s="326"/>
      <c r="D7" s="326"/>
      <c r="E7" s="326"/>
      <c r="F7" s="326"/>
      <c r="G7" s="326"/>
      <c r="H7" s="389"/>
      <c r="I7" s="262"/>
      <c r="J7" s="325" t="s">
        <v>92</v>
      </c>
      <c r="K7" s="326"/>
      <c r="L7" s="326"/>
      <c r="M7" s="326"/>
      <c r="N7" s="390"/>
      <c r="O7" s="390"/>
      <c r="P7" s="327"/>
    </row>
    <row r="8" spans="2:16" ht="15.75" thickBot="1" x14ac:dyDescent="0.3">
      <c r="B8" s="328"/>
      <c r="C8" s="329" t="s">
        <v>93</v>
      </c>
      <c r="D8" s="329"/>
      <c r="E8" s="329"/>
      <c r="F8" s="329"/>
      <c r="G8" s="435">
        <v>0.08</v>
      </c>
      <c r="H8" s="436">
        <v>0.12</v>
      </c>
      <c r="I8" s="262"/>
      <c r="J8" s="322"/>
      <c r="K8" s="326"/>
      <c r="L8" s="326"/>
      <c r="M8" s="326"/>
      <c r="N8" s="390"/>
      <c r="O8" s="390"/>
      <c r="P8" s="327"/>
    </row>
    <row r="9" spans="2:16" ht="15.75" thickBot="1" x14ac:dyDescent="0.3">
      <c r="B9" s="330" t="s">
        <v>2</v>
      </c>
      <c r="C9" s="263" t="s">
        <v>94</v>
      </c>
      <c r="D9" s="264" t="s">
        <v>94</v>
      </c>
      <c r="E9" s="264" t="s">
        <v>94</v>
      </c>
      <c r="F9" s="264" t="s">
        <v>94</v>
      </c>
      <c r="G9" s="412" t="s">
        <v>94</v>
      </c>
      <c r="H9" s="412" t="s">
        <v>94</v>
      </c>
      <c r="I9" s="262"/>
      <c r="J9" s="335"/>
      <c r="K9" s="328" t="s">
        <v>95</v>
      </c>
      <c r="L9" s="365"/>
      <c r="M9" s="365"/>
      <c r="N9" s="308"/>
      <c r="O9" s="437">
        <v>0.08</v>
      </c>
      <c r="P9" s="438">
        <v>0.12</v>
      </c>
    </row>
    <row r="10" spans="2:16" ht="15.75" thickBot="1" x14ac:dyDescent="0.3">
      <c r="B10" s="331"/>
      <c r="C10" s="265">
        <v>43220</v>
      </c>
      <c r="D10" s="266">
        <v>43221</v>
      </c>
      <c r="E10" s="291">
        <v>43313</v>
      </c>
      <c r="F10" s="291">
        <v>43374</v>
      </c>
      <c r="G10" s="413">
        <v>43405</v>
      </c>
      <c r="H10" s="413">
        <v>43525</v>
      </c>
      <c r="I10" s="262"/>
      <c r="J10" s="336" t="s">
        <v>2</v>
      </c>
      <c r="K10" s="263" t="s">
        <v>94</v>
      </c>
      <c r="L10" s="264" t="s">
        <v>94</v>
      </c>
      <c r="M10" s="264" t="s">
        <v>94</v>
      </c>
      <c r="N10" s="315" t="s">
        <v>94</v>
      </c>
      <c r="O10" s="415" t="s">
        <v>94</v>
      </c>
      <c r="P10" s="415" t="s">
        <v>94</v>
      </c>
    </row>
    <row r="11" spans="2:16" ht="15.75" thickBot="1" x14ac:dyDescent="0.3">
      <c r="B11" s="332">
        <v>1</v>
      </c>
      <c r="C11" s="293">
        <v>17326</v>
      </c>
      <c r="D11" s="294">
        <v>18885</v>
      </c>
      <c r="E11" s="295">
        <v>19751</v>
      </c>
      <c r="F11" s="295">
        <v>20791</v>
      </c>
      <c r="G11" s="414">
        <f>C11*28/100+C11</f>
        <v>22177.279999999999</v>
      </c>
      <c r="H11" s="414">
        <f>C11*40/100+C11</f>
        <v>24256.400000000001</v>
      </c>
      <c r="I11" s="262"/>
      <c r="J11" s="336"/>
      <c r="K11" s="265">
        <v>43220</v>
      </c>
      <c r="L11" s="266">
        <v>43221</v>
      </c>
      <c r="M11" s="291">
        <v>43313</v>
      </c>
      <c r="N11" s="316">
        <v>43374</v>
      </c>
      <c r="O11" s="416">
        <v>43405</v>
      </c>
      <c r="P11" s="416">
        <v>43525</v>
      </c>
    </row>
    <row r="12" spans="2:16" ht="15.75" thickBot="1" x14ac:dyDescent="0.3">
      <c r="B12" s="333">
        <v>2</v>
      </c>
      <c r="C12" s="293">
        <v>19578</v>
      </c>
      <c r="D12" s="294">
        <v>21340</v>
      </c>
      <c r="E12" s="295">
        <v>22319</v>
      </c>
      <c r="F12" s="295">
        <v>23483</v>
      </c>
      <c r="G12" s="414">
        <f t="shared" ref="G12:G14" si="0">C12*28/100+C12</f>
        <v>25059.84</v>
      </c>
      <c r="H12" s="414">
        <f t="shared" ref="H12:H14" si="1">C12*40/100+C12</f>
        <v>27409.200000000001</v>
      </c>
      <c r="I12" s="262"/>
      <c r="J12" s="337" t="s">
        <v>64</v>
      </c>
      <c r="K12" s="293">
        <v>11885</v>
      </c>
      <c r="L12" s="294">
        <v>12954</v>
      </c>
      <c r="M12" s="311">
        <v>13549</v>
      </c>
      <c r="N12" s="392">
        <v>14262</v>
      </c>
      <c r="O12" s="417">
        <f>K12*28/100+K12</f>
        <v>15212.8</v>
      </c>
      <c r="P12" s="417">
        <f>K12*40/100+K12</f>
        <v>16639</v>
      </c>
    </row>
    <row r="13" spans="2:16" ht="15.75" thickBot="1" x14ac:dyDescent="0.3">
      <c r="B13" s="333">
        <v>3</v>
      </c>
      <c r="C13" s="293">
        <v>22122</v>
      </c>
      <c r="D13" s="294">
        <v>24114</v>
      </c>
      <c r="E13" s="295">
        <v>26220</v>
      </c>
      <c r="F13" s="295">
        <v>26547</v>
      </c>
      <c r="G13" s="414">
        <f t="shared" si="0"/>
        <v>28316.16</v>
      </c>
      <c r="H13" s="414">
        <f t="shared" si="1"/>
        <v>30970.799999999999</v>
      </c>
      <c r="I13" s="262"/>
      <c r="J13" s="338" t="s">
        <v>96</v>
      </c>
      <c r="K13" s="293">
        <v>13290</v>
      </c>
      <c r="L13" s="294">
        <v>14486</v>
      </c>
      <c r="M13" s="311">
        <v>15151</v>
      </c>
      <c r="N13" s="393">
        <v>15948</v>
      </c>
      <c r="O13" s="417">
        <f t="shared" ref="O13:O18" si="2">K13*28/100+K13</f>
        <v>17011.2</v>
      </c>
      <c r="P13" s="417">
        <f t="shared" ref="P13:P18" si="3">K13*40/100+K13</f>
        <v>18606</v>
      </c>
    </row>
    <row r="14" spans="2:16" ht="15.75" thickBot="1" x14ac:dyDescent="0.3">
      <c r="B14" s="334">
        <v>4</v>
      </c>
      <c r="C14" s="293">
        <v>24334</v>
      </c>
      <c r="D14" s="296">
        <v>26524</v>
      </c>
      <c r="E14" s="295">
        <v>27741</v>
      </c>
      <c r="F14" s="295">
        <v>29201</v>
      </c>
      <c r="G14" s="414">
        <f t="shared" si="0"/>
        <v>31147.52</v>
      </c>
      <c r="H14" s="414">
        <f t="shared" si="1"/>
        <v>34067.599999999999</v>
      </c>
      <c r="I14" s="262"/>
      <c r="J14" s="338" t="s">
        <v>97</v>
      </c>
      <c r="K14" s="293">
        <v>13399</v>
      </c>
      <c r="L14" s="294">
        <v>14605</v>
      </c>
      <c r="M14" s="311">
        <v>15275</v>
      </c>
      <c r="N14" s="393">
        <v>16079</v>
      </c>
      <c r="O14" s="417">
        <f t="shared" si="2"/>
        <v>17150.72</v>
      </c>
      <c r="P14" s="417">
        <f t="shared" si="3"/>
        <v>18758.599999999999</v>
      </c>
    </row>
    <row r="15" spans="2:16" ht="15.75" thickBot="1" x14ac:dyDescent="0.3">
      <c r="B15" s="262"/>
      <c r="C15" s="262"/>
      <c r="D15" s="262"/>
      <c r="E15" s="262"/>
      <c r="F15" s="262"/>
      <c r="G15" s="262"/>
      <c r="H15" s="262"/>
      <c r="I15" s="255"/>
      <c r="J15" s="338" t="s">
        <v>98</v>
      </c>
      <c r="K15" s="293">
        <v>17326</v>
      </c>
      <c r="L15" s="294">
        <v>18885</v>
      </c>
      <c r="M15" s="311">
        <v>19751</v>
      </c>
      <c r="N15" s="393">
        <v>20791</v>
      </c>
      <c r="O15" s="417">
        <f t="shared" si="2"/>
        <v>22177.279999999999</v>
      </c>
      <c r="P15" s="417">
        <f t="shared" si="3"/>
        <v>24256.400000000001</v>
      </c>
    </row>
    <row r="16" spans="2:16" ht="15.75" thickBot="1" x14ac:dyDescent="0.3">
      <c r="B16" s="259"/>
      <c r="C16" s="262"/>
      <c r="D16" s="262"/>
      <c r="E16" s="262"/>
      <c r="F16" s="262"/>
      <c r="G16" s="262"/>
      <c r="H16" s="262"/>
      <c r="I16" s="255"/>
      <c r="J16" s="338" t="s">
        <v>99</v>
      </c>
      <c r="K16" s="293">
        <v>19578</v>
      </c>
      <c r="L16" s="294">
        <v>21340</v>
      </c>
      <c r="M16" s="311">
        <v>22319</v>
      </c>
      <c r="N16" s="393">
        <v>23493</v>
      </c>
      <c r="O16" s="417">
        <f t="shared" si="2"/>
        <v>25059.84</v>
      </c>
      <c r="P16" s="417">
        <f t="shared" si="3"/>
        <v>27409.200000000001</v>
      </c>
    </row>
    <row r="17" spans="2:16" ht="15.75" thickBot="1" x14ac:dyDescent="0.3">
      <c r="B17" s="259"/>
      <c r="C17" s="262"/>
      <c r="D17" s="262"/>
      <c r="E17" s="262"/>
      <c r="F17" s="262"/>
      <c r="G17" s="262"/>
      <c r="H17" s="262"/>
      <c r="I17" s="255"/>
      <c r="J17" s="338" t="s">
        <v>100</v>
      </c>
      <c r="K17" s="293">
        <v>22122</v>
      </c>
      <c r="L17" s="294">
        <v>24114</v>
      </c>
      <c r="M17" s="311">
        <v>25220</v>
      </c>
      <c r="N17" s="393">
        <v>26547</v>
      </c>
      <c r="O17" s="417">
        <f t="shared" si="2"/>
        <v>28316.16</v>
      </c>
      <c r="P17" s="417">
        <f t="shared" si="3"/>
        <v>30970.799999999999</v>
      </c>
    </row>
    <row r="18" spans="2:16" ht="15.75" thickBot="1" x14ac:dyDescent="0.3">
      <c r="B18" s="259"/>
      <c r="C18" s="262"/>
      <c r="D18" s="262"/>
      <c r="E18" s="262"/>
      <c r="F18" s="262"/>
      <c r="G18" s="262"/>
      <c r="H18" s="262"/>
      <c r="I18" s="255"/>
      <c r="J18" s="339" t="s">
        <v>101</v>
      </c>
      <c r="K18" s="293">
        <v>24334</v>
      </c>
      <c r="L18" s="296">
        <v>26524</v>
      </c>
      <c r="M18" s="311">
        <v>27741</v>
      </c>
      <c r="N18" s="394">
        <v>29201</v>
      </c>
      <c r="O18" s="418">
        <f t="shared" si="2"/>
        <v>31147.52</v>
      </c>
      <c r="P18" s="418">
        <f t="shared" si="3"/>
        <v>34067.599999999999</v>
      </c>
    </row>
    <row r="19" spans="2:16" x14ac:dyDescent="0.25">
      <c r="B19" s="259"/>
      <c r="C19" s="267"/>
      <c r="D19" s="267"/>
      <c r="E19" s="267"/>
      <c r="F19" s="267"/>
      <c r="G19" s="267"/>
      <c r="H19" s="267"/>
      <c r="I19" s="268"/>
      <c r="J19" s="267"/>
      <c r="K19" s="267"/>
      <c r="L19" s="267"/>
      <c r="M19" s="255"/>
      <c r="N19" s="255"/>
    </row>
    <row r="20" spans="2:16" ht="15.75" thickBot="1" x14ac:dyDescent="0.3"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55"/>
      <c r="N20" s="255"/>
    </row>
    <row r="21" spans="2:16" ht="16.5" thickBot="1" x14ac:dyDescent="0.3">
      <c r="B21" s="429"/>
      <c r="C21" s="430"/>
      <c r="D21" s="430"/>
      <c r="E21" s="430"/>
      <c r="F21" s="430" t="s">
        <v>102</v>
      </c>
      <c r="G21" s="430"/>
      <c r="H21" s="430"/>
      <c r="I21" s="430"/>
      <c r="J21" s="431"/>
      <c r="K21" s="408"/>
      <c r="L21" s="408"/>
    </row>
    <row r="22" spans="2:16" ht="15.75" thickBot="1" x14ac:dyDescent="0.3">
      <c r="B22" s="267"/>
      <c r="C22" s="267"/>
      <c r="D22" s="267"/>
      <c r="E22" s="267"/>
      <c r="F22" s="267"/>
      <c r="G22" s="267"/>
      <c r="H22" s="267"/>
      <c r="I22" s="439">
        <v>0.08</v>
      </c>
      <c r="J22" s="440">
        <v>0.12</v>
      </c>
      <c r="K22" s="255"/>
      <c r="L22" s="255"/>
    </row>
    <row r="23" spans="2:16" x14ac:dyDescent="0.25">
      <c r="B23" s="351"/>
      <c r="C23" s="352" t="s">
        <v>103</v>
      </c>
      <c r="D23" s="353"/>
      <c r="E23" s="354" t="s">
        <v>104</v>
      </c>
      <c r="F23" s="355" t="s">
        <v>104</v>
      </c>
      <c r="G23" s="356" t="s">
        <v>104</v>
      </c>
      <c r="H23" s="357" t="s">
        <v>104</v>
      </c>
      <c r="I23" s="357" t="s">
        <v>104</v>
      </c>
      <c r="J23" s="357" t="s">
        <v>104</v>
      </c>
      <c r="K23" s="255"/>
      <c r="L23" s="255"/>
    </row>
    <row r="24" spans="2:16" ht="15.75" thickBot="1" x14ac:dyDescent="0.3">
      <c r="B24" s="358"/>
      <c r="C24" s="359"/>
      <c r="D24" s="360"/>
      <c r="E24" s="361">
        <v>43220</v>
      </c>
      <c r="F24" s="362">
        <v>43221</v>
      </c>
      <c r="G24" s="363">
        <v>43313</v>
      </c>
      <c r="H24" s="364">
        <v>43374</v>
      </c>
      <c r="I24" s="364">
        <v>43405</v>
      </c>
      <c r="J24" s="364">
        <v>43525</v>
      </c>
      <c r="K24" s="255"/>
      <c r="L24" s="255"/>
    </row>
    <row r="25" spans="2:16" ht="15.75" thickBot="1" x14ac:dyDescent="0.3">
      <c r="B25" s="340" t="s">
        <v>105</v>
      </c>
      <c r="C25" s="341"/>
      <c r="D25" s="341"/>
      <c r="E25" s="297">
        <v>195.78</v>
      </c>
      <c r="F25" s="298">
        <v>213.4</v>
      </c>
      <c r="G25" s="297">
        <v>223.19</v>
      </c>
      <c r="H25" s="297">
        <v>234.93</v>
      </c>
      <c r="I25" s="409">
        <f>E25*28/100+E25</f>
        <v>250.5984</v>
      </c>
      <c r="J25" s="410">
        <f>E25*40/100+E25</f>
        <v>274.09199999999998</v>
      </c>
      <c r="K25" s="255"/>
      <c r="L25" s="255"/>
    </row>
    <row r="26" spans="2:16" ht="15.75" thickBot="1" x14ac:dyDescent="0.3">
      <c r="B26" s="342" t="s">
        <v>106</v>
      </c>
      <c r="C26" s="343"/>
      <c r="D26" s="343"/>
      <c r="E26" s="299">
        <v>1756</v>
      </c>
      <c r="F26" s="300">
        <v>1914</v>
      </c>
      <c r="G26" s="297">
        <v>200.2</v>
      </c>
      <c r="H26" s="297">
        <v>210.7</v>
      </c>
      <c r="I26" s="409">
        <f t="shared" ref="I26:I30" si="4">E26*28/100+E26</f>
        <v>2247.6799999999998</v>
      </c>
      <c r="J26" s="410">
        <f t="shared" ref="J26:J30" si="5">E26*40/100+E26</f>
        <v>2458.4</v>
      </c>
      <c r="K26" s="255"/>
      <c r="L26" s="255"/>
    </row>
    <row r="27" spans="2:16" ht="15.75" thickBot="1" x14ac:dyDescent="0.3">
      <c r="B27" s="344" t="s">
        <v>107</v>
      </c>
      <c r="C27" s="345"/>
      <c r="D27" s="345"/>
      <c r="E27" s="299">
        <v>144</v>
      </c>
      <c r="F27" s="300">
        <v>157</v>
      </c>
      <c r="G27" s="299">
        <v>164</v>
      </c>
      <c r="H27" s="299">
        <v>173</v>
      </c>
      <c r="I27" s="409">
        <f t="shared" si="4"/>
        <v>184.32</v>
      </c>
      <c r="J27" s="410">
        <f t="shared" si="5"/>
        <v>201.6</v>
      </c>
      <c r="K27" s="255"/>
      <c r="L27" s="255"/>
    </row>
    <row r="28" spans="2:16" ht="15.75" thickBot="1" x14ac:dyDescent="0.3">
      <c r="B28" s="346" t="s">
        <v>108</v>
      </c>
      <c r="C28" s="347"/>
      <c r="D28" s="347"/>
      <c r="E28" s="301">
        <v>519</v>
      </c>
      <c r="F28" s="302">
        <v>566</v>
      </c>
      <c r="G28" s="317">
        <v>398</v>
      </c>
      <c r="H28" s="299">
        <v>419</v>
      </c>
      <c r="I28" s="409">
        <f t="shared" si="4"/>
        <v>664.31999999999994</v>
      </c>
      <c r="J28" s="410">
        <f t="shared" si="5"/>
        <v>726.6</v>
      </c>
      <c r="K28" s="255"/>
      <c r="L28" s="255"/>
    </row>
    <row r="29" spans="2:16" ht="15.75" thickBot="1" x14ac:dyDescent="0.3">
      <c r="B29" s="348" t="s">
        <v>109</v>
      </c>
      <c r="C29" s="349"/>
      <c r="D29" s="350"/>
      <c r="E29" s="303">
        <v>588</v>
      </c>
      <c r="F29" s="302">
        <v>641</v>
      </c>
      <c r="G29" s="317">
        <v>592</v>
      </c>
      <c r="H29" s="299">
        <v>623</v>
      </c>
      <c r="I29" s="409">
        <f t="shared" si="4"/>
        <v>752.64</v>
      </c>
      <c r="J29" s="410">
        <f t="shared" si="5"/>
        <v>823.2</v>
      </c>
      <c r="K29" s="255"/>
      <c r="L29" s="255"/>
    </row>
    <row r="30" spans="2:16" ht="15.75" thickBot="1" x14ac:dyDescent="0.3">
      <c r="B30" s="344" t="s">
        <v>110</v>
      </c>
      <c r="C30" s="345"/>
      <c r="D30" s="345"/>
      <c r="E30" s="304">
        <v>349</v>
      </c>
      <c r="F30" s="305">
        <v>380</v>
      </c>
      <c r="G30" s="299">
        <v>670</v>
      </c>
      <c r="H30" s="299">
        <v>705</v>
      </c>
      <c r="I30" s="409">
        <f t="shared" si="4"/>
        <v>446.72</v>
      </c>
      <c r="J30" s="410">
        <f t="shared" si="5"/>
        <v>488.6</v>
      </c>
      <c r="K30" s="255"/>
      <c r="L30" s="255"/>
    </row>
    <row r="31" spans="2:16" ht="15.75" thickBot="1" x14ac:dyDescent="0.3">
      <c r="B31" s="262"/>
      <c r="C31" s="261"/>
      <c r="D31" s="262"/>
      <c r="E31" s="262"/>
      <c r="F31" s="262"/>
      <c r="G31" s="262"/>
      <c r="H31" s="262"/>
      <c r="I31" s="262"/>
      <c r="J31" s="262"/>
      <c r="K31" s="255"/>
      <c r="L31" s="255"/>
    </row>
    <row r="32" spans="2:16" ht="16.5" thickBot="1" x14ac:dyDescent="0.3">
      <c r="B32" s="432"/>
      <c r="C32" s="425" t="s">
        <v>111</v>
      </c>
      <c r="D32" s="425"/>
      <c r="E32" s="425"/>
      <c r="F32" s="425"/>
      <c r="G32" s="425"/>
      <c r="H32" s="425"/>
      <c r="I32" s="425"/>
      <c r="J32" s="425"/>
      <c r="K32" s="433"/>
      <c r="L32" s="433"/>
      <c r="M32" s="433"/>
      <c r="N32" s="433"/>
      <c r="O32" s="433"/>
      <c r="P32" s="434"/>
    </row>
    <row r="33" spans="2:16" ht="15.75" thickBot="1" x14ac:dyDescent="0.3">
      <c r="B33" s="262"/>
      <c r="C33" s="262"/>
      <c r="D33" s="262"/>
      <c r="E33" s="262"/>
      <c r="F33" s="262"/>
      <c r="G33" s="262"/>
      <c r="H33" s="262"/>
      <c r="I33" s="262"/>
      <c r="J33" s="262"/>
      <c r="K33" s="255"/>
      <c r="L33" s="255"/>
      <c r="M33" s="441">
        <v>0.08</v>
      </c>
      <c r="N33" s="424"/>
      <c r="O33" s="442">
        <v>0.12</v>
      </c>
      <c r="P33" s="424"/>
    </row>
    <row r="34" spans="2:16" ht="15.75" thickBot="1" x14ac:dyDescent="0.3">
      <c r="B34" s="328"/>
      <c r="C34" s="365"/>
      <c r="D34" s="365"/>
      <c r="E34" s="365" t="s">
        <v>112</v>
      </c>
      <c r="F34" s="365"/>
      <c r="G34" s="365"/>
      <c r="H34" s="365"/>
      <c r="I34" s="365"/>
      <c r="J34" s="365"/>
      <c r="K34" s="308"/>
      <c r="L34" s="308"/>
      <c r="M34" s="308"/>
      <c r="N34" s="308"/>
      <c r="O34" s="308"/>
      <c r="P34" s="309"/>
    </row>
    <row r="35" spans="2:16" ht="15.75" thickBot="1" x14ac:dyDescent="0.3">
      <c r="B35" s="335"/>
      <c r="C35" s="374" t="s">
        <v>113</v>
      </c>
      <c r="D35" s="374"/>
      <c r="E35" s="366">
        <v>43220</v>
      </c>
      <c r="F35" s="310"/>
      <c r="G35" s="366">
        <v>43221</v>
      </c>
      <c r="H35" s="323"/>
      <c r="I35" s="366">
        <v>43313</v>
      </c>
      <c r="J35" s="323"/>
      <c r="K35" s="367">
        <v>43374</v>
      </c>
      <c r="L35" s="310"/>
      <c r="M35" s="407">
        <v>43405</v>
      </c>
      <c r="N35" s="406"/>
      <c r="O35" s="407">
        <v>43525</v>
      </c>
      <c r="P35" s="406"/>
    </row>
    <row r="36" spans="2:16" ht="15.75" thickBot="1" x14ac:dyDescent="0.3">
      <c r="B36" s="375"/>
      <c r="C36" s="376"/>
      <c r="D36" s="377"/>
      <c r="E36" s="368" t="s">
        <v>114</v>
      </c>
      <c r="F36" s="369" t="s">
        <v>115</v>
      </c>
      <c r="G36" s="368" t="s">
        <v>116</v>
      </c>
      <c r="H36" s="370" t="s">
        <v>115</v>
      </c>
      <c r="I36" s="371" t="s">
        <v>116</v>
      </c>
      <c r="J36" s="372" t="s">
        <v>115</v>
      </c>
      <c r="K36" s="373" t="s">
        <v>114</v>
      </c>
      <c r="L36" s="373" t="s">
        <v>115</v>
      </c>
      <c r="M36" s="373" t="s">
        <v>114</v>
      </c>
      <c r="N36" s="373" t="s">
        <v>115</v>
      </c>
      <c r="O36" s="373" t="s">
        <v>114</v>
      </c>
      <c r="P36" s="373" t="s">
        <v>115</v>
      </c>
    </row>
    <row r="37" spans="2:16" ht="15.75" thickBot="1" x14ac:dyDescent="0.3">
      <c r="B37" s="378" t="s">
        <v>117</v>
      </c>
      <c r="C37" s="379"/>
      <c r="D37" s="379"/>
      <c r="E37" s="269">
        <v>0.36504999999999999</v>
      </c>
      <c r="F37" s="269">
        <v>0.18252499999999999</v>
      </c>
      <c r="G37" s="270">
        <v>0.39790500000000001</v>
      </c>
      <c r="H37" s="270">
        <v>0.19895199999999999</v>
      </c>
      <c r="I37" s="292">
        <v>0.418157</v>
      </c>
      <c r="J37" s="292">
        <v>0.20807899999999999</v>
      </c>
      <c r="K37" s="318">
        <v>0.43806</v>
      </c>
      <c r="L37" s="318">
        <v>0.21903</v>
      </c>
      <c r="M37" s="411">
        <f>E37*28/100+E37</f>
        <v>0.46726399999999996</v>
      </c>
      <c r="N37" s="411">
        <f>F37*28/100+F37</f>
        <v>0.23363199999999998</v>
      </c>
      <c r="O37" s="411">
        <f>E37*40/100+E37</f>
        <v>0.51107000000000002</v>
      </c>
      <c r="P37" s="411">
        <f>F37*40/100+F37</f>
        <v>0.25553500000000001</v>
      </c>
    </row>
    <row r="38" spans="2:16" ht="15.75" thickBot="1" x14ac:dyDescent="0.3">
      <c r="B38" s="378" t="s">
        <v>118</v>
      </c>
      <c r="C38" s="379"/>
      <c r="D38" s="379"/>
      <c r="E38" s="269">
        <v>0.18252499999999999</v>
      </c>
      <c r="F38" s="269">
        <v>9.1262999999999997E-2</v>
      </c>
      <c r="G38" s="270">
        <v>0.19895199999999999</v>
      </c>
      <c r="H38" s="270">
        <v>9.9475999999999995E-2</v>
      </c>
      <c r="I38" s="292">
        <v>0.20807899999999999</v>
      </c>
      <c r="J38" s="292">
        <v>0.10403900000000001</v>
      </c>
      <c r="K38" s="318">
        <v>0.21903</v>
      </c>
      <c r="L38" s="318">
        <v>0.109515</v>
      </c>
      <c r="M38" s="411">
        <f t="shared" ref="M38:M42" si="6">E38*28/100+E38</f>
        <v>0.23363199999999998</v>
      </c>
      <c r="N38" s="411">
        <f t="shared" ref="N38:N40" si="7">F38*28/100+F38</f>
        <v>0.11681664</v>
      </c>
      <c r="O38" s="411">
        <f t="shared" ref="O38:O42" si="8">E38*40/100+E38</f>
        <v>0.25553500000000001</v>
      </c>
      <c r="P38" s="411">
        <f t="shared" ref="P38:P40" si="9">F38*40/100+F38</f>
        <v>0.1277682</v>
      </c>
    </row>
    <row r="39" spans="2:16" ht="15.75" thickBot="1" x14ac:dyDescent="0.3">
      <c r="B39" s="378" t="s">
        <v>119</v>
      </c>
      <c r="C39" s="379"/>
      <c r="D39" s="379"/>
      <c r="E39" s="269">
        <v>9.6243999999999996E-2</v>
      </c>
      <c r="F39" s="269">
        <v>4.8121999999999998E-2</v>
      </c>
      <c r="G39" s="270">
        <v>0.104906</v>
      </c>
      <c r="H39" s="270">
        <v>5.2453E-2</v>
      </c>
      <c r="I39" s="292">
        <v>0.109718</v>
      </c>
      <c r="J39" s="292">
        <v>5.4858999999999998E-2</v>
      </c>
      <c r="K39" s="318">
        <v>0.115493</v>
      </c>
      <c r="L39" s="318">
        <v>5.7748000000000001E-2</v>
      </c>
      <c r="M39" s="411">
        <f t="shared" si="6"/>
        <v>0.12319231999999999</v>
      </c>
      <c r="N39" s="411">
        <f t="shared" si="7"/>
        <v>6.1596159999999997E-2</v>
      </c>
      <c r="O39" s="411">
        <f t="shared" si="8"/>
        <v>0.13474159999999999</v>
      </c>
      <c r="P39" s="411">
        <f t="shared" si="9"/>
        <v>6.7370799999999995E-2</v>
      </c>
    </row>
    <row r="40" spans="2:16" ht="15.75" thickBot="1" x14ac:dyDescent="0.3">
      <c r="B40" s="378" t="s">
        <v>120</v>
      </c>
      <c r="C40" s="379"/>
      <c r="D40" s="379"/>
      <c r="E40" s="269">
        <v>1.6708000000000001E-2</v>
      </c>
      <c r="F40" s="269">
        <v>8.3540000000000003E-3</v>
      </c>
      <c r="G40" s="272">
        <v>1.8211999999999999E-2</v>
      </c>
      <c r="H40" s="273">
        <v>9.1059999999999995E-3</v>
      </c>
      <c r="I40" s="292">
        <v>1.9047999999999999E-2</v>
      </c>
      <c r="J40" s="292">
        <v>9.5230000000000002E-3</v>
      </c>
      <c r="K40" s="318">
        <v>2.0049999999999998E-2</v>
      </c>
      <c r="L40" s="318">
        <v>1.0024E-2</v>
      </c>
      <c r="M40" s="411">
        <f t="shared" si="6"/>
        <v>2.1386240000000001E-2</v>
      </c>
      <c r="N40" s="411">
        <f t="shared" si="7"/>
        <v>1.069312E-2</v>
      </c>
      <c r="O40" s="411">
        <f t="shared" si="8"/>
        <v>2.3391200000000001E-2</v>
      </c>
      <c r="P40" s="411">
        <f t="shared" si="9"/>
        <v>1.16956E-2</v>
      </c>
    </row>
    <row r="41" spans="2:16" ht="15.75" thickBot="1" x14ac:dyDescent="0.3">
      <c r="B41" s="378" t="s">
        <v>121</v>
      </c>
      <c r="C41" s="379"/>
      <c r="D41" s="379"/>
      <c r="E41" s="269">
        <v>4.2120999999999999E-2</v>
      </c>
      <c r="F41" s="274"/>
      <c r="G41" s="273">
        <v>4.5912000000000001E-2</v>
      </c>
      <c r="H41" s="275"/>
      <c r="I41" s="292">
        <v>4.8017999999999998E-2</v>
      </c>
      <c r="J41" s="276"/>
      <c r="K41" s="318">
        <v>5.0545E-2</v>
      </c>
      <c r="L41" s="312"/>
      <c r="M41" s="411">
        <f t="shared" si="6"/>
        <v>5.3914879999999998E-2</v>
      </c>
      <c r="N41" s="405"/>
      <c r="O41" s="411">
        <f t="shared" si="8"/>
        <v>5.8969399999999998E-2</v>
      </c>
      <c r="P41" s="405"/>
    </row>
    <row r="42" spans="2:16" ht="15.75" thickBot="1" x14ac:dyDescent="0.3">
      <c r="B42" s="380" t="s">
        <v>122</v>
      </c>
      <c r="C42" s="381"/>
      <c r="D42" s="381"/>
      <c r="E42" s="273">
        <v>0.77223200000000003</v>
      </c>
      <c r="F42" s="275"/>
      <c r="G42" s="273">
        <v>0.84173299999999995</v>
      </c>
      <c r="H42" s="275"/>
      <c r="I42" s="292">
        <v>0.88034400000000002</v>
      </c>
      <c r="J42" s="271"/>
      <c r="K42" s="318">
        <v>0.926678</v>
      </c>
      <c r="L42" s="312"/>
      <c r="M42" s="411">
        <f t="shared" si="6"/>
        <v>0.98845696000000005</v>
      </c>
      <c r="N42" s="405"/>
      <c r="O42" s="411">
        <f t="shared" si="8"/>
        <v>1.0811248</v>
      </c>
      <c r="P42" s="405"/>
    </row>
    <row r="43" spans="2:16" ht="15.75" thickBot="1" x14ac:dyDescent="0.3">
      <c r="B43" s="261"/>
      <c r="C43" s="261"/>
      <c r="D43" s="261"/>
      <c r="E43" s="275"/>
      <c r="F43" s="275"/>
      <c r="G43" s="275"/>
      <c r="H43" s="275"/>
      <c r="I43" s="271"/>
      <c r="J43" s="271"/>
      <c r="K43" s="255"/>
      <c r="L43" s="255"/>
    </row>
    <row r="44" spans="2:16" ht="19.5" thickBot="1" x14ac:dyDescent="0.35">
      <c r="B44" s="277"/>
      <c r="C44" s="306"/>
      <c r="D44" s="278" t="s">
        <v>123</v>
      </c>
      <c r="E44" s="279"/>
      <c r="F44" s="280"/>
      <c r="G44" s="281"/>
      <c r="H44" s="275"/>
      <c r="I44" s="271"/>
      <c r="J44" s="271"/>
      <c r="K44" s="255"/>
      <c r="L44" s="255"/>
    </row>
    <row r="45" spans="2:16" ht="15.75" thickBot="1" x14ac:dyDescent="0.3">
      <c r="B45" s="259"/>
      <c r="C45" s="259"/>
      <c r="D45" s="259"/>
      <c r="E45" s="259"/>
      <c r="F45" s="259"/>
      <c r="G45" s="259"/>
      <c r="H45" s="259"/>
      <c r="I45" s="259"/>
      <c r="J45" s="259"/>
      <c r="K45" s="255"/>
      <c r="L45" s="255"/>
    </row>
    <row r="46" spans="2:16" ht="16.5" thickBot="1" x14ac:dyDescent="0.3">
      <c r="B46" s="282" t="s">
        <v>124</v>
      </c>
      <c r="C46" s="283"/>
      <c r="D46" s="283"/>
      <c r="E46" s="283"/>
      <c r="F46" s="284"/>
      <c r="G46" s="260"/>
      <c r="H46" s="259"/>
      <c r="I46" s="259"/>
      <c r="J46" s="259"/>
      <c r="K46" s="255"/>
      <c r="L46" s="255"/>
    </row>
    <row r="47" spans="2:16" ht="15.75" thickBot="1" x14ac:dyDescent="0.3">
      <c r="B47" s="255"/>
      <c r="C47" s="255"/>
      <c r="D47" s="255"/>
      <c r="E47" s="255"/>
      <c r="F47" s="255"/>
      <c r="G47" s="255"/>
      <c r="H47" s="259"/>
      <c r="I47" s="259"/>
      <c r="J47" s="259"/>
      <c r="K47" s="255"/>
      <c r="L47" s="255"/>
    </row>
    <row r="48" spans="2:16" ht="15.75" thickBot="1" x14ac:dyDescent="0.3">
      <c r="B48" s="258" t="s">
        <v>125</v>
      </c>
      <c r="C48" s="256"/>
      <c r="D48" s="256"/>
      <c r="E48" s="256"/>
      <c r="F48" s="256"/>
      <c r="G48" s="437">
        <v>0.08</v>
      </c>
      <c r="H48" s="438">
        <v>0.12</v>
      </c>
      <c r="I48" s="255"/>
      <c r="J48" s="255"/>
      <c r="K48" s="255"/>
      <c r="L48" s="255"/>
    </row>
    <row r="49" spans="2:8" ht="15.75" thickBot="1" x14ac:dyDescent="0.3">
      <c r="B49" s="285"/>
      <c r="C49" s="286" t="s">
        <v>19</v>
      </c>
      <c r="D49" s="286"/>
      <c r="E49" s="287"/>
      <c r="F49" s="422">
        <v>43340</v>
      </c>
      <c r="G49" s="419" t="s">
        <v>132</v>
      </c>
      <c r="H49" s="420">
        <v>43525</v>
      </c>
    </row>
    <row r="50" spans="2:8" ht="15.75" thickBot="1" x14ac:dyDescent="0.3">
      <c r="B50" s="288"/>
      <c r="C50" s="289" t="s">
        <v>126</v>
      </c>
      <c r="D50" s="289"/>
      <c r="E50" s="290"/>
      <c r="F50" s="396">
        <v>5021</v>
      </c>
      <c r="G50" s="421">
        <f>F50*28/100+F50</f>
        <v>6426.88</v>
      </c>
      <c r="H50" s="421">
        <f>F50*40/100+F50</f>
        <v>7029.4</v>
      </c>
    </row>
    <row r="51" spans="2:8" ht="15.75" thickBot="1" x14ac:dyDescent="0.3">
      <c r="B51" s="288"/>
      <c r="C51" s="289" t="s">
        <v>127</v>
      </c>
      <c r="D51" s="289"/>
      <c r="E51" s="290"/>
      <c r="F51" s="395">
        <v>7529</v>
      </c>
      <c r="G51" s="421">
        <f t="shared" ref="G51:G53" si="10">F51*28/100+F51</f>
        <v>9637.119999999999</v>
      </c>
      <c r="H51" s="421">
        <f t="shared" ref="H51:H53" si="11">F51*40/100+F51</f>
        <v>10540.6</v>
      </c>
    </row>
    <row r="52" spans="2:8" ht="15.75" thickBot="1" x14ac:dyDescent="0.3">
      <c r="B52" s="288"/>
      <c r="C52" s="289" t="s">
        <v>128</v>
      </c>
      <c r="D52" s="289"/>
      <c r="E52" s="290"/>
      <c r="F52" s="395">
        <v>10039</v>
      </c>
      <c r="G52" s="421">
        <f t="shared" si="10"/>
        <v>12849.92</v>
      </c>
      <c r="H52" s="421">
        <f t="shared" si="11"/>
        <v>14054.6</v>
      </c>
    </row>
    <row r="53" spans="2:8" ht="15.75" thickBot="1" x14ac:dyDescent="0.3">
      <c r="B53" s="397"/>
      <c r="C53" s="398" t="s">
        <v>129</v>
      </c>
      <c r="D53" s="398"/>
      <c r="E53" s="399"/>
      <c r="F53" s="400">
        <v>12549</v>
      </c>
      <c r="G53" s="421">
        <f t="shared" si="10"/>
        <v>16062.72</v>
      </c>
      <c r="H53" s="421">
        <f t="shared" si="11"/>
        <v>17568.599999999999</v>
      </c>
    </row>
    <row r="54" spans="2:8" ht="15.75" thickBot="1" x14ac:dyDescent="0.3">
      <c r="B54" s="401" t="s">
        <v>130</v>
      </c>
      <c r="C54" s="402"/>
      <c r="D54" s="402"/>
      <c r="E54" s="402"/>
      <c r="F54" s="402"/>
      <c r="G54" s="403"/>
      <c r="H54" s="404"/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8"/>
  <sheetViews>
    <sheetView topLeftCell="C22" workbookViewId="0">
      <selection activeCell="R3" sqref="R3"/>
    </sheetView>
  </sheetViews>
  <sheetFormatPr baseColWidth="10" defaultRowHeight="15" x14ac:dyDescent="0.25"/>
  <cols>
    <col min="1" max="1" width="4.28515625" customWidth="1"/>
    <col min="16" max="16" width="11.42578125" customWidth="1"/>
    <col min="17" max="17" width="12.7109375" customWidth="1"/>
  </cols>
  <sheetData>
    <row r="1" spans="2:18" ht="15.75" thickBot="1" x14ac:dyDescent="0.3"/>
    <row r="2" spans="2:18" ht="15.75" thickBot="1" x14ac:dyDescent="0.3">
      <c r="B2" s="90"/>
      <c r="C2" s="91" t="s">
        <v>39</v>
      </c>
      <c r="D2" s="92"/>
      <c r="E2" s="93" t="s">
        <v>40</v>
      </c>
      <c r="F2" s="94"/>
      <c r="G2" s="95"/>
      <c r="H2" s="96" t="s">
        <v>41</v>
      </c>
      <c r="I2" s="97"/>
      <c r="J2" s="98" t="s">
        <v>42</v>
      </c>
      <c r="K2" s="99"/>
      <c r="L2" s="443" t="s">
        <v>43</v>
      </c>
      <c r="M2" s="444"/>
      <c r="N2" s="444"/>
      <c r="O2" s="445"/>
      <c r="P2" s="258" t="s">
        <v>87</v>
      </c>
      <c r="Q2" s="257"/>
    </row>
    <row r="3" spans="2:18" ht="30.75" thickBot="1" x14ac:dyDescent="0.3">
      <c r="B3" s="100" t="s">
        <v>44</v>
      </c>
      <c r="C3" s="100"/>
      <c r="D3" s="101" t="s">
        <v>45</v>
      </c>
      <c r="E3" s="102" t="s">
        <v>46</v>
      </c>
      <c r="F3" s="103" t="s">
        <v>47</v>
      </c>
      <c r="G3" s="104" t="s">
        <v>48</v>
      </c>
      <c r="H3" s="104" t="s">
        <v>49</v>
      </c>
      <c r="I3" s="104" t="s">
        <v>50</v>
      </c>
      <c r="J3" s="105" t="s">
        <v>51</v>
      </c>
      <c r="K3" s="180" t="s">
        <v>52</v>
      </c>
      <c r="L3" s="106" t="s">
        <v>53</v>
      </c>
      <c r="M3" s="107" t="s">
        <v>54</v>
      </c>
      <c r="N3" s="106" t="s">
        <v>55</v>
      </c>
      <c r="O3" s="107" t="s">
        <v>56</v>
      </c>
      <c r="P3" s="238">
        <v>43405</v>
      </c>
      <c r="Q3" s="423">
        <v>43525</v>
      </c>
      <c r="R3" s="312"/>
    </row>
    <row r="4" spans="2:18" ht="15.75" thickBot="1" x14ac:dyDescent="0.3">
      <c r="B4" s="108"/>
      <c r="C4" s="109" t="s">
        <v>5</v>
      </c>
      <c r="D4" s="110">
        <v>3388</v>
      </c>
      <c r="E4" s="110">
        <f>D4*22/100+D4</f>
        <v>4133.3599999999997</v>
      </c>
      <c r="F4" s="111">
        <f>D4*5.8/100+E4</f>
        <v>4329.8639999999996</v>
      </c>
      <c r="G4" s="112">
        <f>F4*18/100+F4</f>
        <v>5109.2395199999992</v>
      </c>
      <c r="H4" s="113">
        <f>F4*5/100+G4</f>
        <v>5325.7327199999991</v>
      </c>
      <c r="I4" s="114">
        <f>F4*7/100+H4</f>
        <v>5628.8231999999989</v>
      </c>
      <c r="J4" s="115">
        <f>I4*10/100+I4</f>
        <v>6191.7055199999986</v>
      </c>
      <c r="K4" s="111">
        <f>I4*10/100+J4</f>
        <v>6754.5878399999983</v>
      </c>
      <c r="L4" s="116">
        <f>I4*5.4/100+I4</f>
        <v>5932.779652799999</v>
      </c>
      <c r="M4" s="117">
        <f>L4*7.5/100+L4</f>
        <v>6377.7381267599985</v>
      </c>
      <c r="N4" s="117">
        <f>L4*12.5/100+L4</f>
        <v>6674.3771093999985</v>
      </c>
      <c r="O4" s="169">
        <f>L4*20/100+L4</f>
        <v>7119.335583359999</v>
      </c>
      <c r="P4" s="170">
        <f>L4*30/100+L4</f>
        <v>7712.613548639998</v>
      </c>
      <c r="Q4" s="171">
        <f>L4*40/100+L4</f>
        <v>8305.891513919998</v>
      </c>
    </row>
    <row r="5" spans="2:18" ht="15.75" thickBot="1" x14ac:dyDescent="0.3">
      <c r="B5" s="118" t="s">
        <v>57</v>
      </c>
      <c r="C5" s="119" t="s">
        <v>6</v>
      </c>
      <c r="D5" s="120">
        <v>4506</v>
      </c>
      <c r="E5" s="120">
        <f t="shared" ref="E5:E63" si="0">D5*22/100+D5</f>
        <v>5497.32</v>
      </c>
      <c r="F5" s="121">
        <f t="shared" ref="F5:F63" si="1">D5*5.8/100+E5</f>
        <v>5758.6679999999997</v>
      </c>
      <c r="G5" s="122">
        <f t="shared" ref="G5:G63" si="2">F5*18/100+F5</f>
        <v>6795.2282399999995</v>
      </c>
      <c r="H5" s="123">
        <f t="shared" ref="H5:H63" si="3">F5*5/100+G5</f>
        <v>7083.1616399999994</v>
      </c>
      <c r="I5" s="124">
        <f t="shared" ref="I5:I63" si="4">F5*7/100+H5</f>
        <v>7486.268399999999</v>
      </c>
      <c r="J5" s="125">
        <f t="shared" ref="J5:J63" si="5">I5*10/100+I5</f>
        <v>8234.895239999998</v>
      </c>
      <c r="K5" s="121">
        <f t="shared" ref="K5:K63" si="6">I5*10/100+J5</f>
        <v>8983.5220799999988</v>
      </c>
      <c r="L5" s="116">
        <f t="shared" ref="L5:L63" si="7">I5*5.4/100+I5</f>
        <v>7890.5268935999993</v>
      </c>
      <c r="M5" s="117">
        <f t="shared" ref="M5:M68" si="8">L5*7.5/100+L5</f>
        <v>8482.3164106199984</v>
      </c>
      <c r="N5" s="117">
        <f t="shared" ref="N5:N68" si="9">L5*12.5/100+L5</f>
        <v>8876.8427553000001</v>
      </c>
      <c r="O5" s="169">
        <f t="shared" ref="O5:O63" si="10">L5*20/100+L5</f>
        <v>9468.6322723199992</v>
      </c>
      <c r="P5" s="170">
        <f t="shared" ref="P5:P63" si="11">L5*30/100+L5</f>
        <v>10257.684961679999</v>
      </c>
      <c r="Q5" s="171">
        <f t="shared" ref="Q5:Q63" si="12">L5*40/100+L5</f>
        <v>11046.737651039999</v>
      </c>
    </row>
    <row r="6" spans="2:18" ht="15.75" thickBot="1" x14ac:dyDescent="0.3">
      <c r="B6" s="118"/>
      <c r="C6" s="119" t="s">
        <v>7</v>
      </c>
      <c r="D6" s="120">
        <v>4135</v>
      </c>
      <c r="E6" s="120">
        <f t="shared" si="0"/>
        <v>5044.7</v>
      </c>
      <c r="F6" s="121">
        <f t="shared" si="1"/>
        <v>5284.53</v>
      </c>
      <c r="G6" s="122">
        <f t="shared" si="2"/>
        <v>6235.7453999999998</v>
      </c>
      <c r="H6" s="123">
        <f t="shared" si="3"/>
        <v>6499.9718999999996</v>
      </c>
      <c r="I6" s="124">
        <f t="shared" si="4"/>
        <v>6869.8889999999992</v>
      </c>
      <c r="J6" s="125">
        <f t="shared" si="5"/>
        <v>7556.8778999999995</v>
      </c>
      <c r="K6" s="121">
        <f t="shared" si="6"/>
        <v>8243.8667999999998</v>
      </c>
      <c r="L6" s="116">
        <f t="shared" si="7"/>
        <v>7240.8630059999996</v>
      </c>
      <c r="M6" s="117">
        <f t="shared" si="8"/>
        <v>7783.9277314499996</v>
      </c>
      <c r="N6" s="126">
        <f t="shared" si="9"/>
        <v>8145.9708817499995</v>
      </c>
      <c r="O6" s="169">
        <f t="shared" si="10"/>
        <v>8689.0356071999995</v>
      </c>
      <c r="P6" s="170">
        <f t="shared" si="11"/>
        <v>9413.1219077999995</v>
      </c>
      <c r="Q6" s="171">
        <f t="shared" si="12"/>
        <v>10137.208208399999</v>
      </c>
    </row>
    <row r="7" spans="2:18" ht="15.75" thickBot="1" x14ac:dyDescent="0.3">
      <c r="B7" s="127"/>
      <c r="C7" s="128" t="s">
        <v>58</v>
      </c>
      <c r="D7" s="129">
        <v>3557</v>
      </c>
      <c r="E7" s="129">
        <f t="shared" si="0"/>
        <v>4339.54</v>
      </c>
      <c r="F7" s="130">
        <f t="shared" si="1"/>
        <v>4545.8459999999995</v>
      </c>
      <c r="G7" s="122">
        <f t="shared" si="2"/>
        <v>5364.0982799999992</v>
      </c>
      <c r="H7" s="123">
        <f t="shared" si="3"/>
        <v>5591.3905799999993</v>
      </c>
      <c r="I7" s="124">
        <f t="shared" si="4"/>
        <v>5909.599799999999</v>
      </c>
      <c r="J7" s="131">
        <f t="shared" si="5"/>
        <v>6500.5597799999987</v>
      </c>
      <c r="K7" s="130">
        <f t="shared" si="6"/>
        <v>7091.5197599999983</v>
      </c>
      <c r="L7" s="116">
        <f t="shared" si="7"/>
        <v>6228.718189199999</v>
      </c>
      <c r="M7" s="117">
        <f t="shared" si="8"/>
        <v>6695.8720533899987</v>
      </c>
      <c r="N7" s="117">
        <f t="shared" si="9"/>
        <v>7007.3079628499991</v>
      </c>
      <c r="O7" s="169">
        <f t="shared" si="10"/>
        <v>7474.4618270399988</v>
      </c>
      <c r="P7" s="170">
        <f t="shared" si="11"/>
        <v>8097.3336459599986</v>
      </c>
      <c r="Q7" s="171">
        <f t="shared" si="12"/>
        <v>8720.2054648799985</v>
      </c>
    </row>
    <row r="8" spans="2:18" ht="15.75" thickBot="1" x14ac:dyDescent="0.3">
      <c r="B8" s="108"/>
      <c r="C8" s="132" t="s">
        <v>5</v>
      </c>
      <c r="D8" s="133">
        <v>3459</v>
      </c>
      <c r="E8" s="133">
        <f t="shared" si="0"/>
        <v>4219.9799999999996</v>
      </c>
      <c r="F8" s="134">
        <f t="shared" si="1"/>
        <v>4420.6019999999999</v>
      </c>
      <c r="G8" s="122">
        <f t="shared" si="2"/>
        <v>5216.3103599999995</v>
      </c>
      <c r="H8" s="123">
        <f t="shared" si="3"/>
        <v>5437.3404599999994</v>
      </c>
      <c r="I8" s="124">
        <f t="shared" si="4"/>
        <v>5746.7825999999995</v>
      </c>
      <c r="J8" s="135">
        <f t="shared" si="5"/>
        <v>6321.4608599999992</v>
      </c>
      <c r="K8" s="134">
        <f t="shared" si="6"/>
        <v>6896.1391199999989</v>
      </c>
      <c r="L8" s="116">
        <f t="shared" si="7"/>
        <v>6057.1088603999997</v>
      </c>
      <c r="M8" s="136">
        <f t="shared" si="8"/>
        <v>6511.3920249299999</v>
      </c>
      <c r="N8" s="117">
        <f t="shared" si="9"/>
        <v>6814.2474679499992</v>
      </c>
      <c r="O8" s="169">
        <f t="shared" si="10"/>
        <v>7268.5306324799994</v>
      </c>
      <c r="P8" s="170">
        <f t="shared" si="11"/>
        <v>7874.2415185199998</v>
      </c>
      <c r="Q8" s="171">
        <f t="shared" si="12"/>
        <v>8479.9524045599992</v>
      </c>
    </row>
    <row r="9" spans="2:18" ht="15.75" thickBot="1" x14ac:dyDescent="0.3">
      <c r="B9" s="118" t="s">
        <v>6</v>
      </c>
      <c r="C9" s="137" t="s">
        <v>6</v>
      </c>
      <c r="D9" s="120">
        <v>4602</v>
      </c>
      <c r="E9" s="120">
        <f t="shared" si="0"/>
        <v>5614.4400000000005</v>
      </c>
      <c r="F9" s="121">
        <f t="shared" si="1"/>
        <v>5881.3560000000007</v>
      </c>
      <c r="G9" s="122">
        <f t="shared" si="2"/>
        <v>6940.0000800000007</v>
      </c>
      <c r="H9" s="123">
        <f t="shared" si="3"/>
        <v>7234.0678800000005</v>
      </c>
      <c r="I9" s="124">
        <f t="shared" si="4"/>
        <v>7645.7628000000004</v>
      </c>
      <c r="J9" s="125">
        <f t="shared" si="5"/>
        <v>8410.3390799999997</v>
      </c>
      <c r="K9" s="121">
        <f t="shared" si="6"/>
        <v>9174.9153599999991</v>
      </c>
      <c r="L9" s="116">
        <f t="shared" si="7"/>
        <v>8058.6339912000003</v>
      </c>
      <c r="M9" s="117">
        <f t="shared" si="8"/>
        <v>8663.0315405399997</v>
      </c>
      <c r="N9" s="117">
        <f t="shared" si="9"/>
        <v>9065.9632400999999</v>
      </c>
      <c r="O9" s="169">
        <f t="shared" si="10"/>
        <v>9670.3607894400011</v>
      </c>
      <c r="P9" s="170">
        <f t="shared" si="11"/>
        <v>10476.224188560001</v>
      </c>
      <c r="Q9" s="171">
        <f t="shared" si="12"/>
        <v>11282.08758768</v>
      </c>
    </row>
    <row r="10" spans="2:18" ht="15.75" thickBot="1" x14ac:dyDescent="0.3">
      <c r="B10" s="118"/>
      <c r="C10" s="137" t="s">
        <v>7</v>
      </c>
      <c r="D10" s="120">
        <v>4219</v>
      </c>
      <c r="E10" s="120">
        <f t="shared" si="0"/>
        <v>5147.18</v>
      </c>
      <c r="F10" s="121">
        <f t="shared" si="1"/>
        <v>5391.8820000000005</v>
      </c>
      <c r="G10" s="122">
        <f t="shared" si="2"/>
        <v>6362.4207600000009</v>
      </c>
      <c r="H10" s="123">
        <f t="shared" si="3"/>
        <v>6632.0148600000011</v>
      </c>
      <c r="I10" s="124">
        <f t="shared" si="4"/>
        <v>7009.4466000000011</v>
      </c>
      <c r="J10" s="125">
        <f t="shared" si="5"/>
        <v>7710.3912600000012</v>
      </c>
      <c r="K10" s="121">
        <f t="shared" si="6"/>
        <v>8411.3359200000014</v>
      </c>
      <c r="L10" s="116">
        <f t="shared" si="7"/>
        <v>7387.9567164000009</v>
      </c>
      <c r="M10" s="117">
        <f t="shared" si="8"/>
        <v>7942.0534701300012</v>
      </c>
      <c r="N10" s="117">
        <f t="shared" si="9"/>
        <v>8311.4513059500005</v>
      </c>
      <c r="O10" s="169">
        <f t="shared" si="10"/>
        <v>8865.5480596800007</v>
      </c>
      <c r="P10" s="170">
        <f t="shared" si="11"/>
        <v>9604.3437313200011</v>
      </c>
      <c r="Q10" s="171">
        <f t="shared" si="12"/>
        <v>10343.139402960001</v>
      </c>
    </row>
    <row r="11" spans="2:18" ht="15.75" thickBot="1" x14ac:dyDescent="0.3">
      <c r="B11" s="127"/>
      <c r="C11" s="138" t="s">
        <v>58</v>
      </c>
      <c r="D11" s="129">
        <v>3632</v>
      </c>
      <c r="E11" s="129">
        <f t="shared" si="0"/>
        <v>4431.04</v>
      </c>
      <c r="F11" s="130">
        <f t="shared" si="1"/>
        <v>4641.6959999999999</v>
      </c>
      <c r="G11" s="122">
        <f t="shared" si="2"/>
        <v>5477.2012799999993</v>
      </c>
      <c r="H11" s="123">
        <f t="shared" si="3"/>
        <v>5709.2860799999989</v>
      </c>
      <c r="I11" s="124">
        <f t="shared" si="4"/>
        <v>6034.2047999999986</v>
      </c>
      <c r="J11" s="131">
        <f t="shared" si="5"/>
        <v>6637.6252799999984</v>
      </c>
      <c r="K11" s="130">
        <f t="shared" si="6"/>
        <v>7241.0457599999982</v>
      </c>
      <c r="L11" s="116">
        <f t="shared" si="7"/>
        <v>6360.0518591999989</v>
      </c>
      <c r="M11" s="117">
        <f t="shared" si="8"/>
        <v>6837.0557486399985</v>
      </c>
      <c r="N11" s="117">
        <f t="shared" si="9"/>
        <v>7155.058341599999</v>
      </c>
      <c r="O11" s="169">
        <f t="shared" si="10"/>
        <v>7632.0622310399986</v>
      </c>
      <c r="P11" s="170">
        <f t="shared" si="11"/>
        <v>8268.0674169599988</v>
      </c>
      <c r="Q11" s="171">
        <f t="shared" si="12"/>
        <v>8904.0726028799982</v>
      </c>
    </row>
    <row r="12" spans="2:18" ht="15.75" thickBot="1" x14ac:dyDescent="0.3">
      <c r="B12" s="108"/>
      <c r="C12" s="132" t="s">
        <v>5</v>
      </c>
      <c r="D12" s="133">
        <v>3530</v>
      </c>
      <c r="E12" s="133">
        <f t="shared" si="0"/>
        <v>4306.6000000000004</v>
      </c>
      <c r="F12" s="134">
        <f t="shared" si="1"/>
        <v>4511.34</v>
      </c>
      <c r="G12" s="122">
        <f t="shared" si="2"/>
        <v>5323.3811999999998</v>
      </c>
      <c r="H12" s="123">
        <f t="shared" si="3"/>
        <v>5548.9481999999998</v>
      </c>
      <c r="I12" s="124">
        <f t="shared" si="4"/>
        <v>5864.7420000000002</v>
      </c>
      <c r="J12" s="135">
        <f t="shared" si="5"/>
        <v>6451.2161999999998</v>
      </c>
      <c r="K12" s="134">
        <f t="shared" si="6"/>
        <v>7037.6903999999995</v>
      </c>
      <c r="L12" s="116">
        <f t="shared" si="7"/>
        <v>6181.4380680000004</v>
      </c>
      <c r="M12" s="117">
        <f t="shared" si="8"/>
        <v>6645.0459231000004</v>
      </c>
      <c r="N12" s="117">
        <f t="shared" si="9"/>
        <v>6954.1178265000008</v>
      </c>
      <c r="O12" s="169">
        <f t="shared" si="10"/>
        <v>7417.7256816000008</v>
      </c>
      <c r="P12" s="170">
        <f t="shared" si="11"/>
        <v>8035.8694884000006</v>
      </c>
      <c r="Q12" s="171">
        <f t="shared" si="12"/>
        <v>8654.0132952000004</v>
      </c>
    </row>
    <row r="13" spans="2:18" ht="15.75" thickBot="1" x14ac:dyDescent="0.3">
      <c r="B13" s="118" t="s">
        <v>7</v>
      </c>
      <c r="C13" s="137" t="s">
        <v>6</v>
      </c>
      <c r="D13" s="120">
        <v>4697</v>
      </c>
      <c r="E13" s="120">
        <f t="shared" si="0"/>
        <v>5730.34</v>
      </c>
      <c r="F13" s="121">
        <f t="shared" si="1"/>
        <v>6002.7660000000005</v>
      </c>
      <c r="G13" s="122">
        <f t="shared" si="2"/>
        <v>7083.2638800000004</v>
      </c>
      <c r="H13" s="123">
        <f t="shared" si="3"/>
        <v>7383.40218</v>
      </c>
      <c r="I13" s="124">
        <f t="shared" si="4"/>
        <v>7803.5958000000001</v>
      </c>
      <c r="J13" s="125">
        <f t="shared" si="5"/>
        <v>8583.9553799999994</v>
      </c>
      <c r="K13" s="121">
        <f t="shared" si="6"/>
        <v>9364.3149599999997</v>
      </c>
      <c r="L13" s="116">
        <f t="shared" si="7"/>
        <v>8224.9899731999994</v>
      </c>
      <c r="M13" s="117">
        <f t="shared" si="8"/>
        <v>8841.8642211899987</v>
      </c>
      <c r="N13" s="117">
        <f t="shared" si="9"/>
        <v>9253.1137198500001</v>
      </c>
      <c r="O13" s="169">
        <f t="shared" si="10"/>
        <v>9869.9879678399993</v>
      </c>
      <c r="P13" s="170">
        <f t="shared" si="11"/>
        <v>10692.486965159998</v>
      </c>
      <c r="Q13" s="171">
        <f t="shared" si="12"/>
        <v>11514.985962479999</v>
      </c>
    </row>
    <row r="14" spans="2:18" ht="15.75" thickBot="1" x14ac:dyDescent="0.3">
      <c r="B14" s="118"/>
      <c r="C14" s="137" t="s">
        <v>7</v>
      </c>
      <c r="D14" s="120">
        <v>4304</v>
      </c>
      <c r="E14" s="120">
        <f t="shared" si="0"/>
        <v>5250.88</v>
      </c>
      <c r="F14" s="121">
        <f t="shared" si="1"/>
        <v>5500.5119999999997</v>
      </c>
      <c r="G14" s="122">
        <f t="shared" si="2"/>
        <v>6490.6041599999999</v>
      </c>
      <c r="H14" s="123">
        <f t="shared" si="3"/>
        <v>6765.6297599999998</v>
      </c>
      <c r="I14" s="124">
        <f t="shared" si="4"/>
        <v>7150.6655999999994</v>
      </c>
      <c r="J14" s="125">
        <f t="shared" si="5"/>
        <v>7865.7321599999996</v>
      </c>
      <c r="K14" s="121">
        <f t="shared" si="6"/>
        <v>8580.7987199999989</v>
      </c>
      <c r="L14" s="116">
        <f t="shared" si="7"/>
        <v>7536.8015423999996</v>
      </c>
      <c r="M14" s="117">
        <f t="shared" si="8"/>
        <v>8102.0616580799997</v>
      </c>
      <c r="N14" s="126">
        <f t="shared" si="9"/>
        <v>8478.9017351999992</v>
      </c>
      <c r="O14" s="169">
        <f t="shared" si="10"/>
        <v>9044.1618508800002</v>
      </c>
      <c r="P14" s="170">
        <f t="shared" si="11"/>
        <v>9797.8420051199992</v>
      </c>
      <c r="Q14" s="171">
        <f t="shared" si="12"/>
        <v>10551.52215936</v>
      </c>
    </row>
    <row r="15" spans="2:18" ht="15.75" thickBot="1" x14ac:dyDescent="0.3">
      <c r="B15" s="127"/>
      <c r="C15" s="138" t="s">
        <v>58</v>
      </c>
      <c r="D15" s="129">
        <v>3706</v>
      </c>
      <c r="E15" s="129">
        <f t="shared" si="0"/>
        <v>4521.32</v>
      </c>
      <c r="F15" s="130">
        <f t="shared" si="1"/>
        <v>4736.268</v>
      </c>
      <c r="G15" s="122">
        <f t="shared" si="2"/>
        <v>5588.7962399999997</v>
      </c>
      <c r="H15" s="123">
        <f t="shared" si="3"/>
        <v>5825.6096399999997</v>
      </c>
      <c r="I15" s="124">
        <f t="shared" si="4"/>
        <v>6157.1484</v>
      </c>
      <c r="J15" s="131">
        <f t="shared" si="5"/>
        <v>6772.8632399999997</v>
      </c>
      <c r="K15" s="130">
        <f t="shared" si="6"/>
        <v>7388.5780799999993</v>
      </c>
      <c r="L15" s="116">
        <f t="shared" si="7"/>
        <v>6489.6344135999998</v>
      </c>
      <c r="M15" s="117">
        <f t="shared" si="8"/>
        <v>6976.3569946199996</v>
      </c>
      <c r="N15" s="117">
        <f t="shared" si="9"/>
        <v>7300.8387152999994</v>
      </c>
      <c r="O15" s="169">
        <f t="shared" si="10"/>
        <v>7787.5612963200001</v>
      </c>
      <c r="P15" s="170">
        <f t="shared" si="11"/>
        <v>8436.5247376799998</v>
      </c>
      <c r="Q15" s="171">
        <f t="shared" si="12"/>
        <v>9085.4881790399995</v>
      </c>
    </row>
    <row r="16" spans="2:18" ht="15.75" thickBot="1" x14ac:dyDescent="0.3">
      <c r="B16" s="108"/>
      <c r="C16" s="132" t="s">
        <v>5</v>
      </c>
      <c r="D16" s="133">
        <v>3606</v>
      </c>
      <c r="E16" s="133">
        <f t="shared" si="0"/>
        <v>4399.32</v>
      </c>
      <c r="F16" s="134">
        <f t="shared" si="1"/>
        <v>4608.4679999999998</v>
      </c>
      <c r="G16" s="122">
        <f t="shared" si="2"/>
        <v>5437.9922399999996</v>
      </c>
      <c r="H16" s="123">
        <f t="shared" si="3"/>
        <v>5668.4156399999993</v>
      </c>
      <c r="I16" s="124">
        <f t="shared" si="4"/>
        <v>5991.0083999999988</v>
      </c>
      <c r="J16" s="135">
        <f t="shared" si="5"/>
        <v>6590.1092399999989</v>
      </c>
      <c r="K16" s="134">
        <f t="shared" si="6"/>
        <v>7189.2100799999989</v>
      </c>
      <c r="L16" s="116">
        <f t="shared" si="7"/>
        <v>6314.5228535999986</v>
      </c>
      <c r="M16" s="117">
        <f t="shared" si="8"/>
        <v>6788.1120676199989</v>
      </c>
      <c r="N16" s="117">
        <f t="shared" si="9"/>
        <v>7103.8382102999985</v>
      </c>
      <c r="O16" s="169">
        <f t="shared" si="10"/>
        <v>7577.427424319998</v>
      </c>
      <c r="P16" s="170">
        <f t="shared" si="11"/>
        <v>8208.879709679999</v>
      </c>
      <c r="Q16" s="171">
        <f t="shared" si="12"/>
        <v>8840.3319950399982</v>
      </c>
    </row>
    <row r="17" spans="2:17" ht="15.75" thickBot="1" x14ac:dyDescent="0.3">
      <c r="B17" s="118" t="s">
        <v>59</v>
      </c>
      <c r="C17" s="137" t="s">
        <v>6</v>
      </c>
      <c r="D17" s="120">
        <v>4796</v>
      </c>
      <c r="E17" s="120">
        <f t="shared" si="0"/>
        <v>5851.12</v>
      </c>
      <c r="F17" s="121">
        <f t="shared" si="1"/>
        <v>6129.2879999999996</v>
      </c>
      <c r="G17" s="122">
        <f t="shared" si="2"/>
        <v>7232.5598399999999</v>
      </c>
      <c r="H17" s="123">
        <f t="shared" si="3"/>
        <v>7539.0242399999997</v>
      </c>
      <c r="I17" s="124">
        <f t="shared" si="4"/>
        <v>7968.0743999999995</v>
      </c>
      <c r="J17" s="125">
        <f t="shared" si="5"/>
        <v>8764.88184</v>
      </c>
      <c r="K17" s="121">
        <f t="shared" si="6"/>
        <v>9561.6892800000005</v>
      </c>
      <c r="L17" s="116">
        <f t="shared" si="7"/>
        <v>8398.3504175999988</v>
      </c>
      <c r="M17" s="117">
        <f t="shared" si="8"/>
        <v>9028.2266989199979</v>
      </c>
      <c r="N17" s="117">
        <f t="shared" si="9"/>
        <v>9448.1442197999986</v>
      </c>
      <c r="O17" s="169">
        <f t="shared" si="10"/>
        <v>10078.020501119998</v>
      </c>
      <c r="P17" s="170">
        <f t="shared" si="11"/>
        <v>10917.855542879999</v>
      </c>
      <c r="Q17" s="171">
        <f t="shared" si="12"/>
        <v>11757.690584639999</v>
      </c>
    </row>
    <row r="18" spans="2:17" ht="15.75" thickBot="1" x14ac:dyDescent="0.3">
      <c r="B18" s="118"/>
      <c r="C18" s="137" t="s">
        <v>7</v>
      </c>
      <c r="D18" s="120">
        <v>4402</v>
      </c>
      <c r="E18" s="120">
        <f t="shared" si="0"/>
        <v>5370.4400000000005</v>
      </c>
      <c r="F18" s="121">
        <f t="shared" si="1"/>
        <v>5625.7560000000003</v>
      </c>
      <c r="G18" s="122">
        <f t="shared" si="2"/>
        <v>6638.3920800000005</v>
      </c>
      <c r="H18" s="123">
        <f t="shared" si="3"/>
        <v>6919.6798800000006</v>
      </c>
      <c r="I18" s="124">
        <f t="shared" si="4"/>
        <v>7313.4828000000007</v>
      </c>
      <c r="J18" s="125">
        <f t="shared" si="5"/>
        <v>8044.8310800000008</v>
      </c>
      <c r="K18" s="121">
        <f t="shared" si="6"/>
        <v>8776.1793600000001</v>
      </c>
      <c r="L18" s="116">
        <f t="shared" si="7"/>
        <v>7708.4108712000007</v>
      </c>
      <c r="M18" s="117">
        <f t="shared" si="8"/>
        <v>8286.5416865400002</v>
      </c>
      <c r="N18" s="117">
        <f t="shared" si="9"/>
        <v>8671.9622300999999</v>
      </c>
      <c r="O18" s="169">
        <f t="shared" si="10"/>
        <v>9250.0930454400004</v>
      </c>
      <c r="P18" s="170">
        <f t="shared" si="11"/>
        <v>10020.93413256</v>
      </c>
      <c r="Q18" s="171">
        <f t="shared" si="12"/>
        <v>10791.775219680001</v>
      </c>
    </row>
    <row r="19" spans="2:17" ht="15.75" thickBot="1" x14ac:dyDescent="0.3">
      <c r="B19" s="127"/>
      <c r="C19" s="138" t="s">
        <v>58</v>
      </c>
      <c r="D19" s="129">
        <v>3784</v>
      </c>
      <c r="E19" s="129">
        <f t="shared" si="0"/>
        <v>4616.4799999999996</v>
      </c>
      <c r="F19" s="130">
        <f t="shared" si="1"/>
        <v>4835.9519999999993</v>
      </c>
      <c r="G19" s="122">
        <f t="shared" si="2"/>
        <v>5706.4233599999989</v>
      </c>
      <c r="H19" s="123">
        <f t="shared" si="3"/>
        <v>5948.2209599999987</v>
      </c>
      <c r="I19" s="124">
        <f t="shared" si="4"/>
        <v>6286.7375999999986</v>
      </c>
      <c r="J19" s="131">
        <f t="shared" si="5"/>
        <v>6915.4113599999982</v>
      </c>
      <c r="K19" s="130">
        <f t="shared" si="6"/>
        <v>7544.0851199999979</v>
      </c>
      <c r="L19" s="116">
        <f t="shared" si="7"/>
        <v>6626.2214303999981</v>
      </c>
      <c r="M19" s="117">
        <f t="shared" si="8"/>
        <v>7123.1880376799982</v>
      </c>
      <c r="N19" s="117">
        <f t="shared" si="9"/>
        <v>7454.4991091999982</v>
      </c>
      <c r="O19" s="169">
        <f t="shared" si="10"/>
        <v>7951.4657164799974</v>
      </c>
      <c r="P19" s="170">
        <f t="shared" si="11"/>
        <v>8614.0878595199974</v>
      </c>
      <c r="Q19" s="171">
        <f t="shared" si="12"/>
        <v>9276.7100025599975</v>
      </c>
    </row>
    <row r="20" spans="2:17" ht="15.75" thickBot="1" x14ac:dyDescent="0.3">
      <c r="B20" s="108"/>
      <c r="C20" s="132" t="s">
        <v>5</v>
      </c>
      <c r="D20" s="133">
        <v>3705</v>
      </c>
      <c r="E20" s="133">
        <f t="shared" si="0"/>
        <v>4520.1000000000004</v>
      </c>
      <c r="F20" s="134">
        <f t="shared" si="1"/>
        <v>4734.9900000000007</v>
      </c>
      <c r="G20" s="122">
        <f t="shared" si="2"/>
        <v>5587.2882000000009</v>
      </c>
      <c r="H20" s="123">
        <f t="shared" si="3"/>
        <v>5824.0377000000008</v>
      </c>
      <c r="I20" s="124">
        <f t="shared" si="4"/>
        <v>6155.487000000001</v>
      </c>
      <c r="J20" s="135">
        <f t="shared" si="5"/>
        <v>6771.0357000000013</v>
      </c>
      <c r="K20" s="134">
        <f t="shared" si="6"/>
        <v>7386.5844000000016</v>
      </c>
      <c r="L20" s="116">
        <f t="shared" si="7"/>
        <v>6487.8832980000007</v>
      </c>
      <c r="M20" s="117">
        <f t="shared" si="8"/>
        <v>6974.4745453500009</v>
      </c>
      <c r="N20" s="117">
        <f t="shared" si="9"/>
        <v>7298.8687102500007</v>
      </c>
      <c r="O20" s="169">
        <f t="shared" si="10"/>
        <v>7785.459957600001</v>
      </c>
      <c r="P20" s="170">
        <f t="shared" si="11"/>
        <v>8434.2482874000016</v>
      </c>
      <c r="Q20" s="171">
        <f t="shared" si="12"/>
        <v>9083.0366172000013</v>
      </c>
    </row>
    <row r="21" spans="2:17" ht="15.75" thickBot="1" x14ac:dyDescent="0.3">
      <c r="B21" s="118" t="s">
        <v>5</v>
      </c>
      <c r="C21" s="137" t="s">
        <v>6</v>
      </c>
      <c r="D21" s="120">
        <v>4931</v>
      </c>
      <c r="E21" s="120">
        <f t="shared" si="0"/>
        <v>6015.82</v>
      </c>
      <c r="F21" s="121">
        <f t="shared" si="1"/>
        <v>6301.8179999999993</v>
      </c>
      <c r="G21" s="122">
        <f t="shared" si="2"/>
        <v>7436.1452399999989</v>
      </c>
      <c r="H21" s="123">
        <f t="shared" si="3"/>
        <v>7751.2361399999991</v>
      </c>
      <c r="I21" s="124">
        <f t="shared" si="4"/>
        <v>8192.3633999999984</v>
      </c>
      <c r="J21" s="125">
        <f t="shared" si="5"/>
        <v>9011.5997399999978</v>
      </c>
      <c r="K21" s="121">
        <f t="shared" si="6"/>
        <v>9830.8360799999973</v>
      </c>
      <c r="L21" s="116">
        <f t="shared" si="7"/>
        <v>8634.751023599998</v>
      </c>
      <c r="M21" s="117">
        <f t="shared" si="8"/>
        <v>9282.3573503699972</v>
      </c>
      <c r="N21" s="117">
        <f t="shared" si="9"/>
        <v>9714.0949015499973</v>
      </c>
      <c r="O21" s="169">
        <f t="shared" si="10"/>
        <v>10361.701228319998</v>
      </c>
      <c r="P21" s="170">
        <f t="shared" si="11"/>
        <v>11225.176330679999</v>
      </c>
      <c r="Q21" s="171">
        <f t="shared" si="12"/>
        <v>12088.651433039997</v>
      </c>
    </row>
    <row r="22" spans="2:17" ht="15.75" thickBot="1" x14ac:dyDescent="0.3">
      <c r="B22" s="118"/>
      <c r="C22" s="137" t="s">
        <v>7</v>
      </c>
      <c r="D22" s="120">
        <v>4521</v>
      </c>
      <c r="E22" s="120">
        <f t="shared" si="0"/>
        <v>5515.62</v>
      </c>
      <c r="F22" s="121">
        <f t="shared" si="1"/>
        <v>5777.8379999999997</v>
      </c>
      <c r="G22" s="122">
        <f t="shared" si="2"/>
        <v>6817.8488399999997</v>
      </c>
      <c r="H22" s="123">
        <f t="shared" si="3"/>
        <v>7106.7407399999993</v>
      </c>
      <c r="I22" s="124">
        <f t="shared" si="4"/>
        <v>7511.1893999999993</v>
      </c>
      <c r="J22" s="125">
        <f t="shared" si="5"/>
        <v>8262.3083399999996</v>
      </c>
      <c r="K22" s="121">
        <f t="shared" si="6"/>
        <v>9013.4272799999999</v>
      </c>
      <c r="L22" s="116">
        <f t="shared" si="7"/>
        <v>7916.7936275999991</v>
      </c>
      <c r="M22" s="117">
        <f t="shared" si="8"/>
        <v>8510.5531496699987</v>
      </c>
      <c r="N22" s="117">
        <f t="shared" si="9"/>
        <v>8906.3928310499996</v>
      </c>
      <c r="O22" s="169">
        <f t="shared" si="10"/>
        <v>9500.1523531199982</v>
      </c>
      <c r="P22" s="170">
        <f t="shared" si="11"/>
        <v>10291.831715879998</v>
      </c>
      <c r="Q22" s="171">
        <f t="shared" si="12"/>
        <v>11083.511078639998</v>
      </c>
    </row>
    <row r="23" spans="2:17" ht="15.75" thickBot="1" x14ac:dyDescent="0.3">
      <c r="B23" s="127"/>
      <c r="C23" s="138" t="s">
        <v>58</v>
      </c>
      <c r="D23" s="129">
        <v>3892</v>
      </c>
      <c r="E23" s="129">
        <f t="shared" si="0"/>
        <v>4748.24</v>
      </c>
      <c r="F23" s="130">
        <f t="shared" si="1"/>
        <v>4973.9759999999997</v>
      </c>
      <c r="G23" s="122">
        <f t="shared" si="2"/>
        <v>5869.2916799999994</v>
      </c>
      <c r="H23" s="123">
        <f t="shared" si="3"/>
        <v>6117.9904799999995</v>
      </c>
      <c r="I23" s="124">
        <f t="shared" si="4"/>
        <v>6466.1687999999995</v>
      </c>
      <c r="J23" s="131">
        <f t="shared" si="5"/>
        <v>7112.785679999999</v>
      </c>
      <c r="K23" s="130">
        <f t="shared" si="6"/>
        <v>7759.4025599999986</v>
      </c>
      <c r="L23" s="116">
        <f t="shared" si="7"/>
        <v>6815.3419151999997</v>
      </c>
      <c r="M23" s="117">
        <f t="shared" si="8"/>
        <v>7326.4925588400001</v>
      </c>
      <c r="N23" s="117">
        <f t="shared" si="9"/>
        <v>7667.2596545999995</v>
      </c>
      <c r="O23" s="169">
        <f t="shared" si="10"/>
        <v>8178.41029824</v>
      </c>
      <c r="P23" s="170">
        <f t="shared" si="11"/>
        <v>8859.9444897600006</v>
      </c>
      <c r="Q23" s="171">
        <f t="shared" si="12"/>
        <v>9541.4786812799994</v>
      </c>
    </row>
    <row r="24" spans="2:17" ht="15.75" thickBot="1" x14ac:dyDescent="0.3">
      <c r="B24" s="108"/>
      <c r="C24" s="132" t="s">
        <v>5</v>
      </c>
      <c r="D24" s="133">
        <v>3797</v>
      </c>
      <c r="E24" s="133">
        <f t="shared" si="0"/>
        <v>4632.34</v>
      </c>
      <c r="F24" s="134">
        <f t="shared" si="1"/>
        <v>4852.5659999999998</v>
      </c>
      <c r="G24" s="122">
        <f t="shared" si="2"/>
        <v>5726.0278799999996</v>
      </c>
      <c r="H24" s="123">
        <f t="shared" si="3"/>
        <v>5968.6561799999999</v>
      </c>
      <c r="I24" s="124">
        <f t="shared" si="4"/>
        <v>6308.3357999999998</v>
      </c>
      <c r="J24" s="135">
        <f t="shared" si="5"/>
        <v>6939.1693799999994</v>
      </c>
      <c r="K24" s="134">
        <f t="shared" si="6"/>
        <v>7570.0029599999998</v>
      </c>
      <c r="L24" s="116">
        <f t="shared" si="7"/>
        <v>6648.9859331999996</v>
      </c>
      <c r="M24" s="117">
        <f t="shared" si="8"/>
        <v>7147.6598781899993</v>
      </c>
      <c r="N24" s="117">
        <f t="shared" si="9"/>
        <v>7480.1091748499994</v>
      </c>
      <c r="O24" s="169">
        <f t="shared" si="10"/>
        <v>7978.7831198399999</v>
      </c>
      <c r="P24" s="170">
        <f t="shared" si="11"/>
        <v>8643.6817131600001</v>
      </c>
      <c r="Q24" s="171">
        <f t="shared" si="12"/>
        <v>9308.5803064799984</v>
      </c>
    </row>
    <row r="25" spans="2:17" ht="15.75" thickBot="1" x14ac:dyDescent="0.3">
      <c r="B25" s="118" t="s">
        <v>60</v>
      </c>
      <c r="C25" s="137" t="s">
        <v>6</v>
      </c>
      <c r="D25" s="120">
        <v>5049</v>
      </c>
      <c r="E25" s="120">
        <f t="shared" si="0"/>
        <v>6159.78</v>
      </c>
      <c r="F25" s="121">
        <f t="shared" si="1"/>
        <v>6452.6219999999994</v>
      </c>
      <c r="G25" s="122">
        <f t="shared" si="2"/>
        <v>7614.0939599999992</v>
      </c>
      <c r="H25" s="123">
        <f t="shared" si="3"/>
        <v>7936.7250599999988</v>
      </c>
      <c r="I25" s="124">
        <f t="shared" si="4"/>
        <v>8388.4085999999988</v>
      </c>
      <c r="J25" s="125">
        <f t="shared" si="5"/>
        <v>9227.2494599999991</v>
      </c>
      <c r="K25" s="121">
        <f t="shared" si="6"/>
        <v>10066.090319999999</v>
      </c>
      <c r="L25" s="116">
        <f t="shared" si="7"/>
        <v>8841.3826643999982</v>
      </c>
      <c r="M25" s="117">
        <f t="shared" si="8"/>
        <v>9504.4863642299988</v>
      </c>
      <c r="N25" s="117">
        <f t="shared" si="9"/>
        <v>9946.5554974499973</v>
      </c>
      <c r="O25" s="169">
        <f t="shared" si="10"/>
        <v>10609.659197279998</v>
      </c>
      <c r="P25" s="170">
        <f t="shared" si="11"/>
        <v>11493.797463719999</v>
      </c>
      <c r="Q25" s="171">
        <f t="shared" si="12"/>
        <v>12377.935730159998</v>
      </c>
    </row>
    <row r="26" spans="2:17" ht="15.75" thickBot="1" x14ac:dyDescent="0.3">
      <c r="B26" s="118"/>
      <c r="C26" s="137" t="s">
        <v>7</v>
      </c>
      <c r="D26" s="120">
        <v>4629</v>
      </c>
      <c r="E26" s="120">
        <f t="shared" si="0"/>
        <v>5647.38</v>
      </c>
      <c r="F26" s="121">
        <f t="shared" si="1"/>
        <v>5915.8620000000001</v>
      </c>
      <c r="G26" s="122">
        <f t="shared" si="2"/>
        <v>6980.7171600000001</v>
      </c>
      <c r="H26" s="123">
        <f t="shared" si="3"/>
        <v>7276.51026</v>
      </c>
      <c r="I26" s="124">
        <f t="shared" si="4"/>
        <v>7690.6206000000002</v>
      </c>
      <c r="J26" s="125">
        <f t="shared" si="5"/>
        <v>8459.6826600000004</v>
      </c>
      <c r="K26" s="121">
        <f t="shared" si="6"/>
        <v>9228.7447200000006</v>
      </c>
      <c r="L26" s="116">
        <f t="shared" si="7"/>
        <v>8105.9141123999998</v>
      </c>
      <c r="M26" s="117">
        <f t="shared" si="8"/>
        <v>8713.8576708299988</v>
      </c>
      <c r="N26" s="117">
        <f t="shared" si="9"/>
        <v>9119.15337645</v>
      </c>
      <c r="O26" s="169">
        <f t="shared" si="10"/>
        <v>9727.096934879999</v>
      </c>
      <c r="P26" s="170">
        <f t="shared" si="11"/>
        <v>10537.68834612</v>
      </c>
      <c r="Q26" s="171">
        <f t="shared" si="12"/>
        <v>11348.27975736</v>
      </c>
    </row>
    <row r="27" spans="2:17" ht="15.75" thickBot="1" x14ac:dyDescent="0.3">
      <c r="B27" s="127"/>
      <c r="C27" s="138" t="s">
        <v>58</v>
      </c>
      <c r="D27" s="129">
        <v>3985</v>
      </c>
      <c r="E27" s="129">
        <f t="shared" si="0"/>
        <v>4861.7</v>
      </c>
      <c r="F27" s="130">
        <f t="shared" si="1"/>
        <v>5092.83</v>
      </c>
      <c r="G27" s="122">
        <f t="shared" si="2"/>
        <v>6009.5393999999997</v>
      </c>
      <c r="H27" s="123">
        <f t="shared" si="3"/>
        <v>6264.1808999999994</v>
      </c>
      <c r="I27" s="124">
        <f t="shared" si="4"/>
        <v>6620.6789999999992</v>
      </c>
      <c r="J27" s="131">
        <f t="shared" si="5"/>
        <v>7282.7468999999992</v>
      </c>
      <c r="K27" s="130">
        <f t="shared" si="6"/>
        <v>7944.8147999999992</v>
      </c>
      <c r="L27" s="116">
        <f t="shared" si="7"/>
        <v>6978.1956659999996</v>
      </c>
      <c r="M27" s="117">
        <f t="shared" si="8"/>
        <v>7501.56034095</v>
      </c>
      <c r="N27" s="117">
        <f t="shared" si="9"/>
        <v>7850.4701242499996</v>
      </c>
      <c r="O27" s="169">
        <f t="shared" si="10"/>
        <v>8373.8347991999999</v>
      </c>
      <c r="P27" s="170">
        <f t="shared" si="11"/>
        <v>9071.6543657999991</v>
      </c>
      <c r="Q27" s="171">
        <f t="shared" si="12"/>
        <v>9769.4739324000002</v>
      </c>
    </row>
    <row r="28" spans="2:17" ht="15.75" thickBot="1" x14ac:dyDescent="0.3">
      <c r="B28" s="108"/>
      <c r="C28" s="132" t="s">
        <v>5</v>
      </c>
      <c r="D28" s="133">
        <v>3907</v>
      </c>
      <c r="E28" s="133">
        <f t="shared" si="0"/>
        <v>4766.54</v>
      </c>
      <c r="F28" s="134">
        <f t="shared" si="1"/>
        <v>4993.1459999999997</v>
      </c>
      <c r="G28" s="122">
        <f t="shared" si="2"/>
        <v>5891.9122799999996</v>
      </c>
      <c r="H28" s="123">
        <f t="shared" si="3"/>
        <v>6141.5695799999994</v>
      </c>
      <c r="I28" s="124">
        <f t="shared" si="4"/>
        <v>6491.0897999999997</v>
      </c>
      <c r="J28" s="135">
        <f t="shared" si="5"/>
        <v>7140.1987799999997</v>
      </c>
      <c r="K28" s="134">
        <f t="shared" si="6"/>
        <v>7789.3077599999997</v>
      </c>
      <c r="L28" s="116">
        <f t="shared" si="7"/>
        <v>6841.6086491999995</v>
      </c>
      <c r="M28" s="117">
        <f t="shared" si="8"/>
        <v>7354.7292978899995</v>
      </c>
      <c r="N28" s="126">
        <f t="shared" si="9"/>
        <v>7696.8097303499999</v>
      </c>
      <c r="O28" s="169">
        <f t="shared" si="10"/>
        <v>8209.930379039999</v>
      </c>
      <c r="P28" s="170">
        <f t="shared" si="11"/>
        <v>8894.0912439599997</v>
      </c>
      <c r="Q28" s="171">
        <f t="shared" si="12"/>
        <v>9578.2521088799986</v>
      </c>
    </row>
    <row r="29" spans="2:17" ht="15.75" thickBot="1" x14ac:dyDescent="0.3">
      <c r="B29" s="118" t="s">
        <v>61</v>
      </c>
      <c r="C29" s="137" t="s">
        <v>6</v>
      </c>
      <c r="D29" s="120">
        <v>5191</v>
      </c>
      <c r="E29" s="120">
        <f t="shared" si="0"/>
        <v>6333.02</v>
      </c>
      <c r="F29" s="121">
        <f t="shared" si="1"/>
        <v>6634.098</v>
      </c>
      <c r="G29" s="122">
        <f t="shared" si="2"/>
        <v>7828.2356399999999</v>
      </c>
      <c r="H29" s="123">
        <f t="shared" si="3"/>
        <v>8159.9405399999996</v>
      </c>
      <c r="I29" s="124">
        <f t="shared" si="4"/>
        <v>8624.3274000000001</v>
      </c>
      <c r="J29" s="125">
        <f t="shared" si="5"/>
        <v>9486.7601400000003</v>
      </c>
      <c r="K29" s="121">
        <f t="shared" si="6"/>
        <v>10349.192880000001</v>
      </c>
      <c r="L29" s="116">
        <f t="shared" si="7"/>
        <v>9090.0410795999996</v>
      </c>
      <c r="M29" s="117">
        <f t="shared" si="8"/>
        <v>9771.7941605699998</v>
      </c>
      <c r="N29" s="126">
        <f t="shared" si="9"/>
        <v>10226.296214549999</v>
      </c>
      <c r="O29" s="169">
        <f t="shared" si="10"/>
        <v>10908.049295519999</v>
      </c>
      <c r="P29" s="170">
        <f t="shared" si="11"/>
        <v>11817.05340348</v>
      </c>
      <c r="Q29" s="171">
        <f t="shared" si="12"/>
        <v>12726.05751144</v>
      </c>
    </row>
    <row r="30" spans="2:17" ht="15.75" thickBot="1" x14ac:dyDescent="0.3">
      <c r="B30" s="118"/>
      <c r="C30" s="137" t="s">
        <v>7</v>
      </c>
      <c r="D30" s="120">
        <v>4762</v>
      </c>
      <c r="E30" s="120">
        <f t="shared" si="0"/>
        <v>5809.64</v>
      </c>
      <c r="F30" s="121">
        <f t="shared" si="1"/>
        <v>6085.8360000000002</v>
      </c>
      <c r="G30" s="122">
        <f t="shared" si="2"/>
        <v>7181.2864800000007</v>
      </c>
      <c r="H30" s="123">
        <f t="shared" si="3"/>
        <v>7485.5782800000006</v>
      </c>
      <c r="I30" s="124">
        <f t="shared" si="4"/>
        <v>7911.5868000000009</v>
      </c>
      <c r="J30" s="125">
        <f t="shared" si="5"/>
        <v>8702.7454800000014</v>
      </c>
      <c r="K30" s="121">
        <f t="shared" si="6"/>
        <v>9493.9041600000019</v>
      </c>
      <c r="L30" s="116">
        <f t="shared" si="7"/>
        <v>8338.8124872000008</v>
      </c>
      <c r="M30" s="117">
        <f t="shared" si="8"/>
        <v>8964.2234237400007</v>
      </c>
      <c r="N30" s="117">
        <f t="shared" si="9"/>
        <v>9381.1640481000013</v>
      </c>
      <c r="O30" s="169">
        <f t="shared" si="10"/>
        <v>10006.574984640001</v>
      </c>
      <c r="P30" s="170">
        <f t="shared" si="11"/>
        <v>10840.456233360001</v>
      </c>
      <c r="Q30" s="171">
        <f t="shared" si="12"/>
        <v>11674.337482080002</v>
      </c>
    </row>
    <row r="31" spans="2:17" ht="15.75" thickBot="1" x14ac:dyDescent="0.3">
      <c r="B31" s="127"/>
      <c r="C31" s="138" t="s">
        <v>58</v>
      </c>
      <c r="D31" s="129">
        <v>4100</v>
      </c>
      <c r="E31" s="129">
        <f t="shared" si="0"/>
        <v>5002</v>
      </c>
      <c r="F31" s="130">
        <f t="shared" si="1"/>
        <v>5239.8</v>
      </c>
      <c r="G31" s="122">
        <f t="shared" si="2"/>
        <v>6182.9639999999999</v>
      </c>
      <c r="H31" s="123">
        <f t="shared" si="3"/>
        <v>6444.9539999999997</v>
      </c>
      <c r="I31" s="124">
        <f t="shared" si="4"/>
        <v>6811.74</v>
      </c>
      <c r="J31" s="131">
        <f t="shared" si="5"/>
        <v>7492.9139999999998</v>
      </c>
      <c r="K31" s="130">
        <f t="shared" si="6"/>
        <v>8174.0879999999997</v>
      </c>
      <c r="L31" s="116">
        <f t="shared" si="7"/>
        <v>7179.5739599999997</v>
      </c>
      <c r="M31" s="117">
        <f t="shared" si="8"/>
        <v>7718.042007</v>
      </c>
      <c r="N31" s="117">
        <f t="shared" si="9"/>
        <v>8077.0207049999999</v>
      </c>
      <c r="O31" s="169">
        <f t="shared" si="10"/>
        <v>8615.4887519999993</v>
      </c>
      <c r="P31" s="170">
        <f t="shared" si="11"/>
        <v>9333.4461479999991</v>
      </c>
      <c r="Q31" s="171">
        <f t="shared" si="12"/>
        <v>10051.403544000001</v>
      </c>
    </row>
    <row r="32" spans="2:17" ht="15.75" thickBot="1" x14ac:dyDescent="0.3">
      <c r="B32" s="108"/>
      <c r="C32" s="132" t="s">
        <v>5</v>
      </c>
      <c r="D32" s="133">
        <v>4060</v>
      </c>
      <c r="E32" s="133">
        <f t="shared" si="0"/>
        <v>4953.2</v>
      </c>
      <c r="F32" s="134">
        <f t="shared" si="1"/>
        <v>5188.6799999999994</v>
      </c>
      <c r="G32" s="122">
        <f t="shared" si="2"/>
        <v>6122.6423999999988</v>
      </c>
      <c r="H32" s="123">
        <f t="shared" si="3"/>
        <v>6382.076399999999</v>
      </c>
      <c r="I32" s="124">
        <f t="shared" si="4"/>
        <v>6745.2839999999987</v>
      </c>
      <c r="J32" s="135">
        <f t="shared" si="5"/>
        <v>7419.8123999999989</v>
      </c>
      <c r="K32" s="134">
        <f t="shared" si="6"/>
        <v>8094.340799999999</v>
      </c>
      <c r="L32" s="116">
        <f t="shared" si="7"/>
        <v>7109.5293359999987</v>
      </c>
      <c r="M32" s="117">
        <f t="shared" si="8"/>
        <v>7642.7440361999988</v>
      </c>
      <c r="N32" s="117">
        <f t="shared" si="9"/>
        <v>7998.2205029999986</v>
      </c>
      <c r="O32" s="169">
        <f t="shared" si="10"/>
        <v>8531.4352031999988</v>
      </c>
      <c r="P32" s="170">
        <f t="shared" si="11"/>
        <v>9242.3881367999984</v>
      </c>
      <c r="Q32" s="171">
        <f t="shared" si="12"/>
        <v>9953.341070399998</v>
      </c>
    </row>
    <row r="33" spans="2:17" ht="15.75" thickBot="1" x14ac:dyDescent="0.3">
      <c r="B33" s="118" t="s">
        <v>62</v>
      </c>
      <c r="C33" s="137" t="s">
        <v>6</v>
      </c>
      <c r="D33" s="120">
        <v>5400</v>
      </c>
      <c r="E33" s="120">
        <f t="shared" si="0"/>
        <v>6588</v>
      </c>
      <c r="F33" s="121">
        <f t="shared" si="1"/>
        <v>6901.2</v>
      </c>
      <c r="G33" s="122">
        <f t="shared" si="2"/>
        <v>8143.4159999999993</v>
      </c>
      <c r="H33" s="123">
        <f t="shared" si="3"/>
        <v>8488.4759999999987</v>
      </c>
      <c r="I33" s="124">
        <f t="shared" si="4"/>
        <v>8971.56</v>
      </c>
      <c r="J33" s="125">
        <f t="shared" si="5"/>
        <v>9868.7160000000003</v>
      </c>
      <c r="K33" s="121">
        <f t="shared" si="6"/>
        <v>10765.871999999999</v>
      </c>
      <c r="L33" s="116">
        <f t="shared" si="7"/>
        <v>9456.0242399999988</v>
      </c>
      <c r="M33" s="117">
        <f t="shared" si="8"/>
        <v>10165.226057999998</v>
      </c>
      <c r="N33" s="117">
        <f t="shared" si="9"/>
        <v>10638.027269999999</v>
      </c>
      <c r="O33" s="169">
        <f t="shared" si="10"/>
        <v>11347.229087999998</v>
      </c>
      <c r="P33" s="170">
        <f t="shared" si="11"/>
        <v>12292.831511999999</v>
      </c>
      <c r="Q33" s="171">
        <f t="shared" si="12"/>
        <v>13238.433935999998</v>
      </c>
    </row>
    <row r="34" spans="2:17" ht="15.75" thickBot="1" x14ac:dyDescent="0.3">
      <c r="B34" s="118"/>
      <c r="C34" s="137" t="s">
        <v>7</v>
      </c>
      <c r="D34" s="120">
        <v>9454</v>
      </c>
      <c r="E34" s="120">
        <f t="shared" si="0"/>
        <v>11533.880000000001</v>
      </c>
      <c r="F34" s="121">
        <f t="shared" si="1"/>
        <v>12082.212000000001</v>
      </c>
      <c r="G34" s="122">
        <f t="shared" si="2"/>
        <v>14257.010160000002</v>
      </c>
      <c r="H34" s="123">
        <f t="shared" si="3"/>
        <v>14861.120760000002</v>
      </c>
      <c r="I34" s="124">
        <f t="shared" si="4"/>
        <v>15706.875600000001</v>
      </c>
      <c r="J34" s="125">
        <f t="shared" si="5"/>
        <v>17277.563160000002</v>
      </c>
      <c r="K34" s="121">
        <f t="shared" si="6"/>
        <v>18848.250720000004</v>
      </c>
      <c r="L34" s="116">
        <f t="shared" si="7"/>
        <v>16555.046882400002</v>
      </c>
      <c r="M34" s="117">
        <f t="shared" si="8"/>
        <v>17796.675398580002</v>
      </c>
      <c r="N34" s="117">
        <f t="shared" si="9"/>
        <v>18624.427742700002</v>
      </c>
      <c r="O34" s="169">
        <f t="shared" si="10"/>
        <v>19866.056258880002</v>
      </c>
      <c r="P34" s="170">
        <f t="shared" si="11"/>
        <v>21521.56094712</v>
      </c>
      <c r="Q34" s="171">
        <f t="shared" si="12"/>
        <v>23177.065635360002</v>
      </c>
    </row>
    <row r="35" spans="2:17" ht="15.75" thickBot="1" x14ac:dyDescent="0.3">
      <c r="B35" s="127"/>
      <c r="C35" s="138" t="s">
        <v>58</v>
      </c>
      <c r="D35" s="129">
        <v>4263</v>
      </c>
      <c r="E35" s="129">
        <f t="shared" si="0"/>
        <v>5200.8599999999997</v>
      </c>
      <c r="F35" s="130">
        <f t="shared" si="1"/>
        <v>5448.1139999999996</v>
      </c>
      <c r="G35" s="122">
        <f t="shared" si="2"/>
        <v>6428.774519999999</v>
      </c>
      <c r="H35" s="123">
        <f t="shared" si="3"/>
        <v>6701.1802199999993</v>
      </c>
      <c r="I35" s="124">
        <f t="shared" si="4"/>
        <v>7082.5481999999993</v>
      </c>
      <c r="J35" s="131">
        <f t="shared" si="5"/>
        <v>7790.8030199999994</v>
      </c>
      <c r="K35" s="130">
        <f t="shared" si="6"/>
        <v>8499.0578399999995</v>
      </c>
      <c r="L35" s="116">
        <f t="shared" si="7"/>
        <v>7465.0058027999994</v>
      </c>
      <c r="M35" s="117">
        <f t="shared" si="8"/>
        <v>8024.8812380099989</v>
      </c>
      <c r="N35" s="117">
        <f t="shared" si="9"/>
        <v>8398.1315281499992</v>
      </c>
      <c r="O35" s="169">
        <f t="shared" si="10"/>
        <v>8958.0069633599996</v>
      </c>
      <c r="P35" s="170">
        <f t="shared" si="11"/>
        <v>9704.5075436400002</v>
      </c>
      <c r="Q35" s="171">
        <f t="shared" si="12"/>
        <v>10451.008123919999</v>
      </c>
    </row>
    <row r="36" spans="2:17" ht="15.75" thickBot="1" x14ac:dyDescent="0.3">
      <c r="B36" s="108"/>
      <c r="C36" s="132" t="s">
        <v>5</v>
      </c>
      <c r="D36" s="133">
        <v>4226</v>
      </c>
      <c r="E36" s="133">
        <f t="shared" si="0"/>
        <v>5155.72</v>
      </c>
      <c r="F36" s="134">
        <f t="shared" si="1"/>
        <v>5400.8280000000004</v>
      </c>
      <c r="G36" s="122">
        <f t="shared" si="2"/>
        <v>6372.9770400000007</v>
      </c>
      <c r="H36" s="123">
        <f t="shared" si="3"/>
        <v>6643.0184400000007</v>
      </c>
      <c r="I36" s="124">
        <f t="shared" si="4"/>
        <v>7021.0764000000008</v>
      </c>
      <c r="J36" s="135">
        <f t="shared" si="5"/>
        <v>7723.184040000001</v>
      </c>
      <c r="K36" s="134">
        <f t="shared" si="6"/>
        <v>8425.2916800000003</v>
      </c>
      <c r="L36" s="116">
        <f t="shared" si="7"/>
        <v>7400.2145256000013</v>
      </c>
      <c r="M36" s="117">
        <f t="shared" si="8"/>
        <v>7955.2306150200011</v>
      </c>
      <c r="N36" s="117">
        <f t="shared" si="9"/>
        <v>8325.2413413000013</v>
      </c>
      <c r="O36" s="169">
        <f t="shared" si="10"/>
        <v>8880.2574307200011</v>
      </c>
      <c r="P36" s="170">
        <f t="shared" si="11"/>
        <v>9620.2788832800015</v>
      </c>
      <c r="Q36" s="171">
        <f t="shared" si="12"/>
        <v>10360.300335840002</v>
      </c>
    </row>
    <row r="37" spans="2:17" ht="15.75" thickBot="1" x14ac:dyDescent="0.3">
      <c r="B37" s="118" t="s">
        <v>63</v>
      </c>
      <c r="C37" s="137" t="s">
        <v>6</v>
      </c>
      <c r="D37" s="120">
        <v>5620</v>
      </c>
      <c r="E37" s="120">
        <f t="shared" si="0"/>
        <v>6856.4</v>
      </c>
      <c r="F37" s="121">
        <f t="shared" si="1"/>
        <v>7182.36</v>
      </c>
      <c r="G37" s="122">
        <f t="shared" si="2"/>
        <v>8475.1847999999991</v>
      </c>
      <c r="H37" s="123">
        <f t="shared" si="3"/>
        <v>8834.3027999999995</v>
      </c>
      <c r="I37" s="124">
        <f t="shared" si="4"/>
        <v>9337.0679999999993</v>
      </c>
      <c r="J37" s="125">
        <f t="shared" si="5"/>
        <v>10270.774799999999</v>
      </c>
      <c r="K37" s="121">
        <f t="shared" si="6"/>
        <v>11204.481599999999</v>
      </c>
      <c r="L37" s="116">
        <f t="shared" si="7"/>
        <v>9841.2696719999985</v>
      </c>
      <c r="M37" s="117">
        <f t="shared" si="8"/>
        <v>10579.364897399999</v>
      </c>
      <c r="N37" s="117">
        <f t="shared" si="9"/>
        <v>11071.428380999998</v>
      </c>
      <c r="O37" s="169">
        <f t="shared" si="10"/>
        <v>11809.523606399998</v>
      </c>
      <c r="P37" s="170">
        <f t="shared" si="11"/>
        <v>12793.650573599998</v>
      </c>
      <c r="Q37" s="171">
        <f t="shared" si="12"/>
        <v>13777.777540799998</v>
      </c>
    </row>
    <row r="38" spans="2:17" ht="15.75" thickBot="1" x14ac:dyDescent="0.3">
      <c r="B38" s="118"/>
      <c r="C38" s="137" t="s">
        <v>7</v>
      </c>
      <c r="D38" s="120">
        <v>5156</v>
      </c>
      <c r="E38" s="120">
        <f t="shared" si="0"/>
        <v>6290.32</v>
      </c>
      <c r="F38" s="121">
        <f t="shared" si="1"/>
        <v>6589.3679999999995</v>
      </c>
      <c r="G38" s="122">
        <f t="shared" si="2"/>
        <v>7775.4542399999991</v>
      </c>
      <c r="H38" s="123">
        <f t="shared" si="3"/>
        <v>8104.9226399999989</v>
      </c>
      <c r="I38" s="124">
        <f t="shared" si="4"/>
        <v>8566.1783999999989</v>
      </c>
      <c r="J38" s="125">
        <f t="shared" si="5"/>
        <v>9422.7962399999997</v>
      </c>
      <c r="K38" s="121">
        <f t="shared" si="6"/>
        <v>10279.414079999999</v>
      </c>
      <c r="L38" s="116">
        <f t="shared" si="7"/>
        <v>9028.752033599998</v>
      </c>
      <c r="M38" s="117">
        <f t="shared" si="8"/>
        <v>9705.9084361199984</v>
      </c>
      <c r="N38" s="117">
        <f t="shared" si="9"/>
        <v>10157.346037799998</v>
      </c>
      <c r="O38" s="169">
        <f t="shared" si="10"/>
        <v>10834.502440319997</v>
      </c>
      <c r="P38" s="170">
        <f t="shared" si="11"/>
        <v>11737.377643679996</v>
      </c>
      <c r="Q38" s="171">
        <f t="shared" si="12"/>
        <v>12640.252847039998</v>
      </c>
    </row>
    <row r="39" spans="2:17" ht="15.75" thickBot="1" x14ac:dyDescent="0.3">
      <c r="B39" s="127"/>
      <c r="C39" s="138" t="s">
        <v>58</v>
      </c>
      <c r="D39" s="129">
        <v>4438</v>
      </c>
      <c r="E39" s="129">
        <f t="shared" si="0"/>
        <v>5414.36</v>
      </c>
      <c r="F39" s="130">
        <f t="shared" si="1"/>
        <v>5671.7639999999992</v>
      </c>
      <c r="G39" s="122">
        <f t="shared" si="2"/>
        <v>6692.6815199999992</v>
      </c>
      <c r="H39" s="123">
        <f t="shared" si="3"/>
        <v>6976.2697199999993</v>
      </c>
      <c r="I39" s="124">
        <f t="shared" si="4"/>
        <v>7373.2931999999992</v>
      </c>
      <c r="J39" s="131">
        <f t="shared" si="5"/>
        <v>8110.622519999999</v>
      </c>
      <c r="K39" s="130">
        <f t="shared" si="6"/>
        <v>8847.9518399999979</v>
      </c>
      <c r="L39" s="116">
        <f t="shared" si="7"/>
        <v>7771.4510327999988</v>
      </c>
      <c r="M39" s="117">
        <f t="shared" si="8"/>
        <v>8354.3098602599985</v>
      </c>
      <c r="N39" s="117">
        <f t="shared" si="9"/>
        <v>8742.8824118999983</v>
      </c>
      <c r="O39" s="169">
        <f t="shared" si="10"/>
        <v>9325.7412393599989</v>
      </c>
      <c r="P39" s="170">
        <f t="shared" si="11"/>
        <v>10102.886342639998</v>
      </c>
      <c r="Q39" s="171">
        <f t="shared" si="12"/>
        <v>10880.031445919998</v>
      </c>
    </row>
    <row r="40" spans="2:17" ht="15.75" thickBot="1" x14ac:dyDescent="0.3">
      <c r="B40" s="108"/>
      <c r="C40" s="132" t="s">
        <v>5</v>
      </c>
      <c r="D40" s="133">
        <v>4463</v>
      </c>
      <c r="E40" s="133">
        <f t="shared" si="0"/>
        <v>5444.86</v>
      </c>
      <c r="F40" s="134">
        <f t="shared" si="1"/>
        <v>5703.7139999999999</v>
      </c>
      <c r="G40" s="122">
        <f t="shared" si="2"/>
        <v>6730.3825200000001</v>
      </c>
      <c r="H40" s="123">
        <f t="shared" si="3"/>
        <v>7015.5682200000001</v>
      </c>
      <c r="I40" s="124">
        <f t="shared" si="4"/>
        <v>7414.8281999999999</v>
      </c>
      <c r="J40" s="135">
        <f t="shared" si="5"/>
        <v>8156.3110200000001</v>
      </c>
      <c r="K40" s="134">
        <f t="shared" si="6"/>
        <v>8897.7938400000003</v>
      </c>
      <c r="L40" s="116">
        <f t="shared" si="7"/>
        <v>7815.2289228</v>
      </c>
      <c r="M40" s="117">
        <f t="shared" si="8"/>
        <v>8401.3710920100002</v>
      </c>
      <c r="N40" s="117">
        <f t="shared" si="9"/>
        <v>8792.1325381499992</v>
      </c>
      <c r="O40" s="169">
        <f t="shared" si="10"/>
        <v>9378.2747073600003</v>
      </c>
      <c r="P40" s="170">
        <f t="shared" si="11"/>
        <v>10159.79759964</v>
      </c>
      <c r="Q40" s="171">
        <f t="shared" si="12"/>
        <v>10941.32049192</v>
      </c>
    </row>
    <row r="41" spans="2:17" ht="15.75" thickBot="1" x14ac:dyDescent="0.3">
      <c r="B41" s="118" t="s">
        <v>64</v>
      </c>
      <c r="C41" s="137" t="s">
        <v>6</v>
      </c>
      <c r="D41" s="120">
        <v>5933</v>
      </c>
      <c r="E41" s="120">
        <f t="shared" si="0"/>
        <v>7238.26</v>
      </c>
      <c r="F41" s="121">
        <f t="shared" si="1"/>
        <v>7582.3739999999998</v>
      </c>
      <c r="G41" s="122">
        <f t="shared" si="2"/>
        <v>8947.2013200000001</v>
      </c>
      <c r="H41" s="123">
        <f t="shared" si="3"/>
        <v>9326.3200199999992</v>
      </c>
      <c r="I41" s="124">
        <f t="shared" si="4"/>
        <v>9857.0861999999997</v>
      </c>
      <c r="J41" s="125">
        <f t="shared" si="5"/>
        <v>10842.794819999999</v>
      </c>
      <c r="K41" s="121">
        <f t="shared" si="6"/>
        <v>11828.503439999999</v>
      </c>
      <c r="L41" s="116">
        <f t="shared" si="7"/>
        <v>10389.368854799999</v>
      </c>
      <c r="M41" s="117">
        <f t="shared" si="8"/>
        <v>11168.571518909999</v>
      </c>
      <c r="N41" s="117">
        <f t="shared" si="9"/>
        <v>11688.03996165</v>
      </c>
      <c r="O41" s="169">
        <f t="shared" si="10"/>
        <v>12467.242625759998</v>
      </c>
      <c r="P41" s="170">
        <f t="shared" si="11"/>
        <v>13506.17951124</v>
      </c>
      <c r="Q41" s="171">
        <f t="shared" si="12"/>
        <v>14545.116396719999</v>
      </c>
    </row>
    <row r="42" spans="2:17" ht="15.75" thickBot="1" x14ac:dyDescent="0.3">
      <c r="B42" s="118"/>
      <c r="C42" s="137" t="s">
        <v>7</v>
      </c>
      <c r="D42" s="120">
        <v>5446</v>
      </c>
      <c r="E42" s="120">
        <f t="shared" si="0"/>
        <v>6644.12</v>
      </c>
      <c r="F42" s="121">
        <f t="shared" si="1"/>
        <v>6959.9880000000003</v>
      </c>
      <c r="G42" s="122">
        <f t="shared" si="2"/>
        <v>8212.7858400000005</v>
      </c>
      <c r="H42" s="123">
        <f t="shared" si="3"/>
        <v>8560.7852400000011</v>
      </c>
      <c r="I42" s="124">
        <f t="shared" si="4"/>
        <v>9047.9844000000012</v>
      </c>
      <c r="J42" s="125">
        <f t="shared" si="5"/>
        <v>9952.7828400000017</v>
      </c>
      <c r="K42" s="121">
        <f t="shared" si="6"/>
        <v>10857.581280000002</v>
      </c>
      <c r="L42" s="116">
        <f t="shared" si="7"/>
        <v>9536.575557600001</v>
      </c>
      <c r="M42" s="117">
        <f t="shared" si="8"/>
        <v>10251.818724420002</v>
      </c>
      <c r="N42" s="117">
        <f t="shared" si="9"/>
        <v>10728.647502300002</v>
      </c>
      <c r="O42" s="169">
        <f t="shared" si="10"/>
        <v>11443.890669120001</v>
      </c>
      <c r="P42" s="170">
        <f t="shared" si="11"/>
        <v>12397.548224880002</v>
      </c>
      <c r="Q42" s="171">
        <f t="shared" si="12"/>
        <v>13351.205780640001</v>
      </c>
    </row>
    <row r="43" spans="2:17" ht="15.75" thickBot="1" x14ac:dyDescent="0.3">
      <c r="B43" s="127"/>
      <c r="C43" s="138" t="s">
        <v>58</v>
      </c>
      <c r="D43" s="129">
        <v>4687</v>
      </c>
      <c r="E43" s="129">
        <f t="shared" si="0"/>
        <v>5718.14</v>
      </c>
      <c r="F43" s="130">
        <f t="shared" si="1"/>
        <v>5989.9860000000008</v>
      </c>
      <c r="G43" s="122">
        <f t="shared" si="2"/>
        <v>7068.1834800000015</v>
      </c>
      <c r="H43" s="123">
        <f t="shared" si="3"/>
        <v>7367.6827800000019</v>
      </c>
      <c r="I43" s="124">
        <f t="shared" si="4"/>
        <v>7786.9818000000023</v>
      </c>
      <c r="J43" s="131">
        <f t="shared" si="5"/>
        <v>8565.6799800000026</v>
      </c>
      <c r="K43" s="130">
        <f t="shared" si="6"/>
        <v>9344.3781600000038</v>
      </c>
      <c r="L43" s="116">
        <f t="shared" si="7"/>
        <v>8207.4788172000026</v>
      </c>
      <c r="M43" s="117">
        <f t="shared" si="8"/>
        <v>8823.0397284900027</v>
      </c>
      <c r="N43" s="117">
        <f t="shared" si="9"/>
        <v>9233.4136693500022</v>
      </c>
      <c r="O43" s="169">
        <f t="shared" si="10"/>
        <v>9848.9745806400024</v>
      </c>
      <c r="P43" s="170">
        <f t="shared" si="11"/>
        <v>10669.722462360003</v>
      </c>
      <c r="Q43" s="171">
        <f t="shared" si="12"/>
        <v>11490.470344080004</v>
      </c>
    </row>
    <row r="44" spans="2:17" ht="15.75" thickBot="1" x14ac:dyDescent="0.3">
      <c r="B44" s="108"/>
      <c r="C44" s="132" t="s">
        <v>5</v>
      </c>
      <c r="D44" s="133">
        <v>4797</v>
      </c>
      <c r="E44" s="133">
        <f t="shared" si="0"/>
        <v>5852.34</v>
      </c>
      <c r="F44" s="134">
        <f t="shared" si="1"/>
        <v>6130.5659999999998</v>
      </c>
      <c r="G44" s="122">
        <f t="shared" si="2"/>
        <v>7234.0678799999996</v>
      </c>
      <c r="H44" s="123">
        <f t="shared" si="3"/>
        <v>7540.5961799999995</v>
      </c>
      <c r="I44" s="124">
        <f t="shared" si="4"/>
        <v>7969.7357999999995</v>
      </c>
      <c r="J44" s="135">
        <f t="shared" si="5"/>
        <v>8766.7093800000002</v>
      </c>
      <c r="K44" s="134">
        <f t="shared" si="6"/>
        <v>9563.6829600000001</v>
      </c>
      <c r="L44" s="116">
        <f t="shared" si="7"/>
        <v>8400.1015331999988</v>
      </c>
      <c r="M44" s="117">
        <f t="shared" si="8"/>
        <v>9030.1091481899985</v>
      </c>
      <c r="N44" s="117">
        <f t="shared" si="9"/>
        <v>9450.1142248499982</v>
      </c>
      <c r="O44" s="169">
        <f t="shared" si="10"/>
        <v>10080.121839839998</v>
      </c>
      <c r="P44" s="170">
        <f t="shared" si="11"/>
        <v>10920.131993159999</v>
      </c>
      <c r="Q44" s="171">
        <f t="shared" si="12"/>
        <v>11760.142146479999</v>
      </c>
    </row>
    <row r="45" spans="2:17" ht="15.75" thickBot="1" x14ac:dyDescent="0.3">
      <c r="B45" s="118" t="s">
        <v>65</v>
      </c>
      <c r="C45" s="137" t="s">
        <v>6</v>
      </c>
      <c r="D45" s="120">
        <v>6382</v>
      </c>
      <c r="E45" s="120">
        <f t="shared" si="0"/>
        <v>7786.04</v>
      </c>
      <c r="F45" s="121">
        <f t="shared" si="1"/>
        <v>8156.1959999999999</v>
      </c>
      <c r="G45" s="122">
        <f t="shared" si="2"/>
        <v>9624.3112799999999</v>
      </c>
      <c r="H45" s="123">
        <f t="shared" si="3"/>
        <v>10032.121079999999</v>
      </c>
      <c r="I45" s="124">
        <f t="shared" si="4"/>
        <v>10603.054799999998</v>
      </c>
      <c r="J45" s="125">
        <f t="shared" si="5"/>
        <v>11663.360279999997</v>
      </c>
      <c r="K45" s="121">
        <f t="shared" si="6"/>
        <v>12723.665759999996</v>
      </c>
      <c r="L45" s="116">
        <f t="shared" si="7"/>
        <v>11175.619759199999</v>
      </c>
      <c r="M45" s="117">
        <f t="shared" si="8"/>
        <v>12013.791241139999</v>
      </c>
      <c r="N45" s="117">
        <f t="shared" si="9"/>
        <v>12572.572229099998</v>
      </c>
      <c r="O45" s="169">
        <f t="shared" si="10"/>
        <v>13410.743711039999</v>
      </c>
      <c r="P45" s="170">
        <f t="shared" si="11"/>
        <v>14528.305686959999</v>
      </c>
      <c r="Q45" s="171">
        <f t="shared" si="12"/>
        <v>15645.867662879999</v>
      </c>
    </row>
    <row r="46" spans="2:17" ht="15.75" thickBot="1" x14ac:dyDescent="0.3">
      <c r="B46" s="118"/>
      <c r="C46" s="137" t="s">
        <v>7</v>
      </c>
      <c r="D46" s="120">
        <v>5854</v>
      </c>
      <c r="E46" s="120">
        <f t="shared" si="0"/>
        <v>7141.88</v>
      </c>
      <c r="F46" s="121">
        <f t="shared" si="1"/>
        <v>7481.4120000000003</v>
      </c>
      <c r="G46" s="122">
        <f t="shared" si="2"/>
        <v>8828.0661600000003</v>
      </c>
      <c r="H46" s="123">
        <f t="shared" si="3"/>
        <v>9202.1367599999994</v>
      </c>
      <c r="I46" s="124">
        <f t="shared" si="4"/>
        <v>9725.8355999999985</v>
      </c>
      <c r="J46" s="125">
        <f t="shared" si="5"/>
        <v>10698.419159999998</v>
      </c>
      <c r="K46" s="121">
        <f t="shared" si="6"/>
        <v>11671.002719999997</v>
      </c>
      <c r="L46" s="116">
        <f t="shared" si="7"/>
        <v>10251.030722399999</v>
      </c>
      <c r="M46" s="117">
        <f t="shared" si="8"/>
        <v>11019.858026579999</v>
      </c>
      <c r="N46" s="117">
        <f t="shared" si="9"/>
        <v>11532.409562699999</v>
      </c>
      <c r="O46" s="169">
        <f t="shared" si="10"/>
        <v>12301.236866879999</v>
      </c>
      <c r="P46" s="170">
        <f t="shared" si="11"/>
        <v>13326.339939119998</v>
      </c>
      <c r="Q46" s="171">
        <f t="shared" si="12"/>
        <v>14351.443011359999</v>
      </c>
    </row>
    <row r="47" spans="2:17" ht="15.75" thickBot="1" x14ac:dyDescent="0.3">
      <c r="B47" s="127"/>
      <c r="C47" s="138" t="s">
        <v>58</v>
      </c>
      <c r="D47" s="129">
        <v>5039</v>
      </c>
      <c r="E47" s="129">
        <f t="shared" si="0"/>
        <v>6147.58</v>
      </c>
      <c r="F47" s="130">
        <f t="shared" si="1"/>
        <v>6439.8419999999996</v>
      </c>
      <c r="G47" s="122">
        <f t="shared" si="2"/>
        <v>7599.0135599999994</v>
      </c>
      <c r="H47" s="123">
        <f t="shared" si="3"/>
        <v>7921.0056599999998</v>
      </c>
      <c r="I47" s="124">
        <f t="shared" si="4"/>
        <v>8371.7945999999993</v>
      </c>
      <c r="J47" s="131">
        <f t="shared" si="5"/>
        <v>9208.9740599999986</v>
      </c>
      <c r="K47" s="130">
        <f t="shared" si="6"/>
        <v>10046.153519999998</v>
      </c>
      <c r="L47" s="116">
        <f t="shared" si="7"/>
        <v>8823.8715083999996</v>
      </c>
      <c r="M47" s="117">
        <f t="shared" si="8"/>
        <v>9485.6618715299992</v>
      </c>
      <c r="N47" s="117">
        <f t="shared" si="9"/>
        <v>9926.8554469499995</v>
      </c>
      <c r="O47" s="169">
        <f t="shared" si="10"/>
        <v>10588.645810079999</v>
      </c>
      <c r="P47" s="170">
        <f t="shared" si="11"/>
        <v>11471.03296092</v>
      </c>
      <c r="Q47" s="171">
        <f t="shared" si="12"/>
        <v>12353.420111759999</v>
      </c>
    </row>
    <row r="48" spans="2:17" ht="15.75" thickBot="1" x14ac:dyDescent="0.3">
      <c r="B48" s="108"/>
      <c r="C48" s="132" t="s">
        <v>5</v>
      </c>
      <c r="D48" s="133">
        <v>5090</v>
      </c>
      <c r="E48" s="133">
        <f t="shared" si="0"/>
        <v>6209.8</v>
      </c>
      <c r="F48" s="134">
        <f t="shared" si="1"/>
        <v>6505.02</v>
      </c>
      <c r="G48" s="122">
        <f t="shared" si="2"/>
        <v>7675.9236000000001</v>
      </c>
      <c r="H48" s="123">
        <f t="shared" si="3"/>
        <v>8001.1746000000003</v>
      </c>
      <c r="I48" s="124">
        <f t="shared" si="4"/>
        <v>8456.5259999999998</v>
      </c>
      <c r="J48" s="135">
        <f t="shared" si="5"/>
        <v>9302.1785999999993</v>
      </c>
      <c r="K48" s="134">
        <f t="shared" si="6"/>
        <v>10147.831199999999</v>
      </c>
      <c r="L48" s="116">
        <f t="shared" si="7"/>
        <v>8913.1784040000002</v>
      </c>
      <c r="M48" s="117">
        <f t="shared" si="8"/>
        <v>9581.6667842999996</v>
      </c>
      <c r="N48" s="117">
        <f t="shared" si="9"/>
        <v>10027.325704500001</v>
      </c>
      <c r="O48" s="169">
        <f t="shared" si="10"/>
        <v>10695.8140848</v>
      </c>
      <c r="P48" s="170">
        <f t="shared" si="11"/>
        <v>11587.131925199999</v>
      </c>
      <c r="Q48" s="171">
        <f t="shared" si="12"/>
        <v>12478.4497656</v>
      </c>
    </row>
    <row r="49" spans="2:17" ht="15.75" thickBot="1" x14ac:dyDescent="0.3">
      <c r="B49" s="118" t="s">
        <v>66</v>
      </c>
      <c r="C49" s="137" t="s">
        <v>6</v>
      </c>
      <c r="D49" s="120">
        <v>6768</v>
      </c>
      <c r="E49" s="120">
        <f t="shared" si="0"/>
        <v>8256.9599999999991</v>
      </c>
      <c r="F49" s="121">
        <f t="shared" si="1"/>
        <v>8649.503999999999</v>
      </c>
      <c r="G49" s="122">
        <f t="shared" si="2"/>
        <v>10206.414719999999</v>
      </c>
      <c r="H49" s="123">
        <f t="shared" si="3"/>
        <v>10638.88992</v>
      </c>
      <c r="I49" s="124">
        <f t="shared" si="4"/>
        <v>11244.3552</v>
      </c>
      <c r="J49" s="125">
        <f t="shared" si="5"/>
        <v>12368.790720000001</v>
      </c>
      <c r="K49" s="121">
        <f t="shared" si="6"/>
        <v>13493.22624</v>
      </c>
      <c r="L49" s="116">
        <f t="shared" si="7"/>
        <v>11851.550380799999</v>
      </c>
      <c r="M49" s="117">
        <f t="shared" si="8"/>
        <v>12740.416659359998</v>
      </c>
      <c r="N49" s="117">
        <f t="shared" si="9"/>
        <v>13332.9941784</v>
      </c>
      <c r="O49" s="169">
        <f t="shared" si="10"/>
        <v>14221.860456959999</v>
      </c>
      <c r="P49" s="170">
        <f t="shared" si="11"/>
        <v>15407.015495039999</v>
      </c>
      <c r="Q49" s="171">
        <f t="shared" si="12"/>
        <v>16592.170533119999</v>
      </c>
    </row>
    <row r="50" spans="2:17" ht="15.75" thickBot="1" x14ac:dyDescent="0.3">
      <c r="B50" s="118"/>
      <c r="C50" s="137" t="s">
        <v>7</v>
      </c>
      <c r="D50" s="120">
        <v>6205</v>
      </c>
      <c r="E50" s="120">
        <f t="shared" si="0"/>
        <v>7570.1</v>
      </c>
      <c r="F50" s="121">
        <f t="shared" si="1"/>
        <v>7929.9900000000007</v>
      </c>
      <c r="G50" s="122">
        <f t="shared" si="2"/>
        <v>9357.3882000000012</v>
      </c>
      <c r="H50" s="123">
        <f t="shared" si="3"/>
        <v>9753.8877000000011</v>
      </c>
      <c r="I50" s="124">
        <f t="shared" si="4"/>
        <v>10308.987000000001</v>
      </c>
      <c r="J50" s="125">
        <f t="shared" si="5"/>
        <v>11339.885700000001</v>
      </c>
      <c r="K50" s="121">
        <f t="shared" si="6"/>
        <v>12370.7844</v>
      </c>
      <c r="L50" s="116">
        <f t="shared" si="7"/>
        <v>10865.672298000001</v>
      </c>
      <c r="M50" s="117">
        <f t="shared" si="8"/>
        <v>11680.597720350001</v>
      </c>
      <c r="N50" s="117">
        <f t="shared" si="9"/>
        <v>12223.881335250002</v>
      </c>
      <c r="O50" s="169">
        <f t="shared" si="10"/>
        <v>13038.806757600001</v>
      </c>
      <c r="P50" s="170">
        <f t="shared" si="11"/>
        <v>14125.373987400002</v>
      </c>
      <c r="Q50" s="171">
        <f t="shared" si="12"/>
        <v>15211.941217200001</v>
      </c>
    </row>
    <row r="51" spans="2:17" ht="15.75" thickBot="1" x14ac:dyDescent="0.3">
      <c r="B51" s="127"/>
      <c r="C51" s="138" t="s">
        <v>58</v>
      </c>
      <c r="D51" s="129">
        <v>5342</v>
      </c>
      <c r="E51" s="129">
        <f t="shared" si="0"/>
        <v>6517.24</v>
      </c>
      <c r="F51" s="130">
        <f t="shared" si="1"/>
        <v>6827.076</v>
      </c>
      <c r="G51" s="122">
        <f t="shared" si="2"/>
        <v>8055.9496799999997</v>
      </c>
      <c r="H51" s="123">
        <f t="shared" si="3"/>
        <v>8397.3034800000005</v>
      </c>
      <c r="I51" s="124">
        <f t="shared" si="4"/>
        <v>8875.1988000000001</v>
      </c>
      <c r="J51" s="131">
        <f t="shared" si="5"/>
        <v>9762.7186799999999</v>
      </c>
      <c r="K51" s="130">
        <f t="shared" si="6"/>
        <v>10650.23856</v>
      </c>
      <c r="L51" s="116">
        <f t="shared" si="7"/>
        <v>9354.4595351999997</v>
      </c>
      <c r="M51" s="117">
        <f t="shared" si="8"/>
        <v>10056.04400034</v>
      </c>
      <c r="N51" s="117">
        <f t="shared" si="9"/>
        <v>10523.7669771</v>
      </c>
      <c r="O51" s="169">
        <f t="shared" si="10"/>
        <v>11225.35144224</v>
      </c>
      <c r="P51" s="170">
        <f t="shared" si="11"/>
        <v>12160.797395759999</v>
      </c>
      <c r="Q51" s="171">
        <f t="shared" si="12"/>
        <v>13096.243349279999</v>
      </c>
    </row>
    <row r="52" spans="2:17" ht="15.75" thickBot="1" x14ac:dyDescent="0.3">
      <c r="B52" s="108"/>
      <c r="C52" s="132" t="s">
        <v>5</v>
      </c>
      <c r="D52" s="133">
        <v>5374</v>
      </c>
      <c r="E52" s="133">
        <f t="shared" si="0"/>
        <v>6556.28</v>
      </c>
      <c r="F52" s="134">
        <f t="shared" si="1"/>
        <v>6867.9719999999998</v>
      </c>
      <c r="G52" s="122">
        <f t="shared" si="2"/>
        <v>8104.2069599999995</v>
      </c>
      <c r="H52" s="123">
        <f t="shared" si="3"/>
        <v>8447.60556</v>
      </c>
      <c r="I52" s="124">
        <f t="shared" si="4"/>
        <v>8928.3636000000006</v>
      </c>
      <c r="J52" s="135">
        <f t="shared" si="5"/>
        <v>9821.1999599999999</v>
      </c>
      <c r="K52" s="134">
        <f t="shared" si="6"/>
        <v>10714.036319999999</v>
      </c>
      <c r="L52" s="116">
        <f t="shared" si="7"/>
        <v>9410.4952344000012</v>
      </c>
      <c r="M52" s="117">
        <f t="shared" si="8"/>
        <v>10116.282376980002</v>
      </c>
      <c r="N52" s="117">
        <f t="shared" si="9"/>
        <v>10586.807138700002</v>
      </c>
      <c r="O52" s="169">
        <f t="shared" si="10"/>
        <v>11292.594281280002</v>
      </c>
      <c r="P52" s="170">
        <f t="shared" si="11"/>
        <v>12233.643804720001</v>
      </c>
      <c r="Q52" s="171">
        <f t="shared" si="12"/>
        <v>13174.693328160001</v>
      </c>
    </row>
    <row r="53" spans="2:17" ht="15.75" thickBot="1" x14ac:dyDescent="0.3">
      <c r="B53" s="118" t="s">
        <v>67</v>
      </c>
      <c r="C53" s="137" t="s">
        <v>6</v>
      </c>
      <c r="D53" s="120">
        <v>7144</v>
      </c>
      <c r="E53" s="120">
        <f t="shared" si="0"/>
        <v>8715.68</v>
      </c>
      <c r="F53" s="121">
        <f t="shared" si="1"/>
        <v>9130.0320000000011</v>
      </c>
      <c r="G53" s="122">
        <f t="shared" si="2"/>
        <v>10773.437760000001</v>
      </c>
      <c r="H53" s="123">
        <f t="shared" si="3"/>
        <v>11229.93936</v>
      </c>
      <c r="I53" s="124">
        <f t="shared" si="4"/>
        <v>11869.0416</v>
      </c>
      <c r="J53" s="125">
        <f t="shared" si="5"/>
        <v>13055.945760000001</v>
      </c>
      <c r="K53" s="121">
        <f t="shared" si="6"/>
        <v>14242.849920000001</v>
      </c>
      <c r="L53" s="116">
        <f t="shared" si="7"/>
        <v>12509.969846400001</v>
      </c>
      <c r="M53" s="117">
        <f t="shared" si="8"/>
        <v>13448.217584880002</v>
      </c>
      <c r="N53" s="117">
        <f t="shared" si="9"/>
        <v>14073.716077200001</v>
      </c>
      <c r="O53" s="169">
        <f t="shared" si="10"/>
        <v>15011.963815680001</v>
      </c>
      <c r="P53" s="170">
        <f t="shared" si="11"/>
        <v>16262.960800320001</v>
      </c>
      <c r="Q53" s="171">
        <f t="shared" si="12"/>
        <v>17513.957784960003</v>
      </c>
    </row>
    <row r="54" spans="2:17" ht="15.75" thickBot="1" x14ac:dyDescent="0.3">
      <c r="B54" s="118"/>
      <c r="C54" s="137" t="s">
        <v>7</v>
      </c>
      <c r="D54" s="120">
        <v>6552</v>
      </c>
      <c r="E54" s="120">
        <f t="shared" si="0"/>
        <v>7993.4400000000005</v>
      </c>
      <c r="F54" s="121">
        <f t="shared" si="1"/>
        <v>8373.4560000000001</v>
      </c>
      <c r="G54" s="122">
        <f t="shared" si="2"/>
        <v>9880.6780799999997</v>
      </c>
      <c r="H54" s="123">
        <f t="shared" si="3"/>
        <v>10299.35088</v>
      </c>
      <c r="I54" s="124">
        <f t="shared" si="4"/>
        <v>10885.4928</v>
      </c>
      <c r="J54" s="125">
        <f t="shared" si="5"/>
        <v>11974.042079999999</v>
      </c>
      <c r="K54" s="121">
        <f t="shared" si="6"/>
        <v>13062.591359999999</v>
      </c>
      <c r="L54" s="116">
        <f t="shared" si="7"/>
        <v>11473.3094112</v>
      </c>
      <c r="M54" s="117">
        <f t="shared" si="8"/>
        <v>12333.80761704</v>
      </c>
      <c r="N54" s="117">
        <f t="shared" si="9"/>
        <v>12907.473087599999</v>
      </c>
      <c r="O54" s="169">
        <f t="shared" si="10"/>
        <v>13767.971293439999</v>
      </c>
      <c r="P54" s="170">
        <f t="shared" si="11"/>
        <v>14915.30223456</v>
      </c>
      <c r="Q54" s="171">
        <f t="shared" si="12"/>
        <v>16062.633175679999</v>
      </c>
    </row>
    <row r="55" spans="2:17" ht="15.75" thickBot="1" x14ac:dyDescent="0.3">
      <c r="B55" s="127"/>
      <c r="C55" s="138" t="s">
        <v>58</v>
      </c>
      <c r="D55" s="129">
        <v>5637</v>
      </c>
      <c r="E55" s="129">
        <f t="shared" si="0"/>
        <v>6877.14</v>
      </c>
      <c r="F55" s="130">
        <f t="shared" si="1"/>
        <v>7204.0860000000002</v>
      </c>
      <c r="G55" s="122">
        <f t="shared" si="2"/>
        <v>8500.8214800000005</v>
      </c>
      <c r="H55" s="123">
        <f t="shared" si="3"/>
        <v>8861.0257799999999</v>
      </c>
      <c r="I55" s="124">
        <f t="shared" si="4"/>
        <v>9365.3117999999995</v>
      </c>
      <c r="J55" s="131">
        <f t="shared" si="5"/>
        <v>10301.842979999999</v>
      </c>
      <c r="K55" s="130">
        <f t="shared" si="6"/>
        <v>11238.374159999999</v>
      </c>
      <c r="L55" s="116">
        <f t="shared" si="7"/>
        <v>9871.0386371999994</v>
      </c>
      <c r="M55" s="117">
        <f t="shared" si="8"/>
        <v>10611.36653499</v>
      </c>
      <c r="N55" s="117">
        <f t="shared" si="9"/>
        <v>11104.918466849998</v>
      </c>
      <c r="O55" s="169">
        <f t="shared" si="10"/>
        <v>11845.246364639999</v>
      </c>
      <c r="P55" s="170">
        <f t="shared" si="11"/>
        <v>12832.350228359999</v>
      </c>
      <c r="Q55" s="171">
        <f t="shared" si="12"/>
        <v>13819.454092079999</v>
      </c>
    </row>
    <row r="56" spans="2:17" ht="15.75" thickBot="1" x14ac:dyDescent="0.3">
      <c r="B56" s="108"/>
      <c r="C56" s="132" t="s">
        <v>5</v>
      </c>
      <c r="D56" s="133">
        <v>5641</v>
      </c>
      <c r="E56" s="133">
        <f t="shared" si="0"/>
        <v>6882.02</v>
      </c>
      <c r="F56" s="134">
        <f t="shared" si="1"/>
        <v>7209.1980000000003</v>
      </c>
      <c r="G56" s="122">
        <f t="shared" si="2"/>
        <v>8506.8536400000012</v>
      </c>
      <c r="H56" s="123">
        <f t="shared" si="3"/>
        <v>8867.313540000001</v>
      </c>
      <c r="I56" s="124">
        <f t="shared" si="4"/>
        <v>9371.9574000000011</v>
      </c>
      <c r="J56" s="135">
        <f t="shared" si="5"/>
        <v>10309.153140000002</v>
      </c>
      <c r="K56" s="134">
        <f t="shared" si="6"/>
        <v>11246.348880000001</v>
      </c>
      <c r="L56" s="116">
        <f t="shared" si="7"/>
        <v>9878.0430996000014</v>
      </c>
      <c r="M56" s="117">
        <f t="shared" si="8"/>
        <v>10618.896332070002</v>
      </c>
      <c r="N56" s="117">
        <f t="shared" si="9"/>
        <v>11112.798487050002</v>
      </c>
      <c r="O56" s="169">
        <f t="shared" si="10"/>
        <v>11853.651719520001</v>
      </c>
      <c r="P56" s="170">
        <f t="shared" si="11"/>
        <v>12841.456029480001</v>
      </c>
      <c r="Q56" s="171">
        <f t="shared" si="12"/>
        <v>13829.260339440001</v>
      </c>
    </row>
    <row r="57" spans="2:17" ht="15.75" thickBot="1" x14ac:dyDescent="0.3">
      <c r="B57" s="118" t="s">
        <v>68</v>
      </c>
      <c r="C57" s="137" t="s">
        <v>6</v>
      </c>
      <c r="D57" s="120">
        <v>7505</v>
      </c>
      <c r="E57" s="120">
        <f t="shared" si="0"/>
        <v>9156.1</v>
      </c>
      <c r="F57" s="121">
        <f t="shared" si="1"/>
        <v>9591.3900000000012</v>
      </c>
      <c r="G57" s="122">
        <f t="shared" si="2"/>
        <v>11317.840200000002</v>
      </c>
      <c r="H57" s="123">
        <f t="shared" si="3"/>
        <v>11797.409700000002</v>
      </c>
      <c r="I57" s="124">
        <f t="shared" si="4"/>
        <v>12468.807000000003</v>
      </c>
      <c r="J57" s="125">
        <f t="shared" si="5"/>
        <v>13715.687700000002</v>
      </c>
      <c r="K57" s="121">
        <f t="shared" si="6"/>
        <v>14962.568400000002</v>
      </c>
      <c r="L57" s="116">
        <f t="shared" si="7"/>
        <v>13142.122578000002</v>
      </c>
      <c r="M57" s="117">
        <f t="shared" si="8"/>
        <v>14127.781771350003</v>
      </c>
      <c r="N57" s="117">
        <f t="shared" si="9"/>
        <v>14784.887900250003</v>
      </c>
      <c r="O57" s="169">
        <f t="shared" si="10"/>
        <v>15770.547093600002</v>
      </c>
      <c r="P57" s="170">
        <f t="shared" si="11"/>
        <v>17084.759351400004</v>
      </c>
      <c r="Q57" s="171">
        <f t="shared" si="12"/>
        <v>18398.971609200002</v>
      </c>
    </row>
    <row r="58" spans="2:17" ht="15.75" thickBot="1" x14ac:dyDescent="0.3">
      <c r="B58" s="118"/>
      <c r="C58" s="137" t="s">
        <v>7</v>
      </c>
      <c r="D58" s="120">
        <v>6882</v>
      </c>
      <c r="E58" s="120">
        <f t="shared" si="0"/>
        <v>8396.0400000000009</v>
      </c>
      <c r="F58" s="121">
        <f t="shared" si="1"/>
        <v>8795.1960000000017</v>
      </c>
      <c r="G58" s="122">
        <f t="shared" si="2"/>
        <v>10378.331280000002</v>
      </c>
      <c r="H58" s="123">
        <f t="shared" si="3"/>
        <v>10818.091080000002</v>
      </c>
      <c r="I58" s="124">
        <f t="shared" si="4"/>
        <v>11433.754800000002</v>
      </c>
      <c r="J58" s="125">
        <f t="shared" si="5"/>
        <v>12577.130280000003</v>
      </c>
      <c r="K58" s="121">
        <f t="shared" si="6"/>
        <v>13720.505760000004</v>
      </c>
      <c r="L58" s="116">
        <f t="shared" si="7"/>
        <v>12051.177559200003</v>
      </c>
      <c r="M58" s="117">
        <f t="shared" si="8"/>
        <v>12955.015876140003</v>
      </c>
      <c r="N58" s="117">
        <f t="shared" si="9"/>
        <v>13557.574754100004</v>
      </c>
      <c r="O58" s="169">
        <f t="shared" si="10"/>
        <v>14461.413071040004</v>
      </c>
      <c r="P58" s="170">
        <f t="shared" si="11"/>
        <v>15666.530826960005</v>
      </c>
      <c r="Q58" s="171">
        <f t="shared" si="12"/>
        <v>16871.648582880003</v>
      </c>
    </row>
    <row r="59" spans="2:17" ht="15.75" thickBot="1" x14ac:dyDescent="0.3">
      <c r="B59" s="127"/>
      <c r="C59" s="138" t="s">
        <v>58</v>
      </c>
      <c r="D59" s="129">
        <v>5925</v>
      </c>
      <c r="E59" s="129">
        <f t="shared" si="0"/>
        <v>7228.5</v>
      </c>
      <c r="F59" s="130">
        <f t="shared" si="1"/>
        <v>7572.15</v>
      </c>
      <c r="G59" s="122">
        <f t="shared" si="2"/>
        <v>8935.1369999999988</v>
      </c>
      <c r="H59" s="123">
        <f t="shared" si="3"/>
        <v>9313.7444999999989</v>
      </c>
      <c r="I59" s="124">
        <f t="shared" si="4"/>
        <v>9843.7949999999983</v>
      </c>
      <c r="J59" s="131">
        <f t="shared" si="5"/>
        <v>10828.174499999997</v>
      </c>
      <c r="K59" s="130">
        <f t="shared" si="6"/>
        <v>11812.553999999996</v>
      </c>
      <c r="L59" s="116">
        <f t="shared" si="7"/>
        <v>10375.359929999999</v>
      </c>
      <c r="M59" s="117">
        <f t="shared" si="8"/>
        <v>11153.511924749999</v>
      </c>
      <c r="N59" s="117">
        <f t="shared" si="9"/>
        <v>11672.279921249999</v>
      </c>
      <c r="O59" s="169">
        <f t="shared" si="10"/>
        <v>12450.431915999998</v>
      </c>
      <c r="P59" s="170">
        <f t="shared" si="11"/>
        <v>13487.967908999999</v>
      </c>
      <c r="Q59" s="171">
        <f t="shared" si="12"/>
        <v>14525.503901999999</v>
      </c>
    </row>
    <row r="60" spans="2:17" ht="15.75" thickBot="1" x14ac:dyDescent="0.3">
      <c r="B60" s="108"/>
      <c r="C60" s="132" t="s">
        <v>5</v>
      </c>
      <c r="D60" s="133">
        <v>6179</v>
      </c>
      <c r="E60" s="133">
        <f t="shared" si="0"/>
        <v>7538.38</v>
      </c>
      <c r="F60" s="134">
        <f t="shared" si="1"/>
        <v>7896.7619999999997</v>
      </c>
      <c r="G60" s="122">
        <f t="shared" si="2"/>
        <v>9318.1791599999997</v>
      </c>
      <c r="H60" s="123">
        <f t="shared" si="3"/>
        <v>9713.0172600000005</v>
      </c>
      <c r="I60" s="124">
        <f t="shared" si="4"/>
        <v>10265.7906</v>
      </c>
      <c r="J60" s="135">
        <f t="shared" si="5"/>
        <v>11292.36966</v>
      </c>
      <c r="K60" s="134">
        <f t="shared" si="6"/>
        <v>12318.94872</v>
      </c>
      <c r="L60" s="116">
        <f t="shared" si="7"/>
        <v>10820.1432924</v>
      </c>
      <c r="M60" s="117">
        <f t="shared" si="8"/>
        <v>11631.65403933</v>
      </c>
      <c r="N60" s="117">
        <f t="shared" si="9"/>
        <v>12172.66120395</v>
      </c>
      <c r="O60" s="169">
        <f t="shared" si="10"/>
        <v>12984.17195088</v>
      </c>
      <c r="P60" s="170">
        <f t="shared" si="11"/>
        <v>14066.18628012</v>
      </c>
      <c r="Q60" s="171">
        <f t="shared" si="12"/>
        <v>15148.200609359999</v>
      </c>
    </row>
    <row r="61" spans="2:17" ht="15.75" thickBot="1" x14ac:dyDescent="0.3">
      <c r="B61" s="118" t="s">
        <v>69</v>
      </c>
      <c r="C61" s="137" t="s">
        <v>6</v>
      </c>
      <c r="D61" s="120">
        <v>8217</v>
      </c>
      <c r="E61" s="120">
        <f t="shared" si="0"/>
        <v>10024.74</v>
      </c>
      <c r="F61" s="121">
        <f t="shared" si="1"/>
        <v>10501.325999999999</v>
      </c>
      <c r="G61" s="122">
        <f t="shared" si="2"/>
        <v>12391.564679999999</v>
      </c>
      <c r="H61" s="123">
        <f t="shared" si="3"/>
        <v>12916.63098</v>
      </c>
      <c r="I61" s="124">
        <f t="shared" si="4"/>
        <v>13651.7238</v>
      </c>
      <c r="J61" s="125">
        <f t="shared" si="5"/>
        <v>15016.89618</v>
      </c>
      <c r="K61" s="121">
        <f t="shared" si="6"/>
        <v>16382.06856</v>
      </c>
      <c r="L61" s="116">
        <f t="shared" si="7"/>
        <v>14388.9168852</v>
      </c>
      <c r="M61" s="117">
        <f t="shared" si="8"/>
        <v>15468.08565159</v>
      </c>
      <c r="N61" s="117">
        <f t="shared" si="9"/>
        <v>16187.53149585</v>
      </c>
      <c r="O61" s="169">
        <f t="shared" si="10"/>
        <v>17266.70026224</v>
      </c>
      <c r="P61" s="170">
        <f t="shared" si="11"/>
        <v>18705.591950760001</v>
      </c>
      <c r="Q61" s="171">
        <f t="shared" si="12"/>
        <v>20144.483639279999</v>
      </c>
    </row>
    <row r="62" spans="2:17" ht="15.75" thickBot="1" x14ac:dyDescent="0.3">
      <c r="B62" s="118"/>
      <c r="C62" s="137" t="s">
        <v>7</v>
      </c>
      <c r="D62" s="120">
        <v>7539</v>
      </c>
      <c r="E62" s="120">
        <f t="shared" si="0"/>
        <v>9197.58</v>
      </c>
      <c r="F62" s="121">
        <f t="shared" si="1"/>
        <v>9634.8420000000006</v>
      </c>
      <c r="G62" s="122">
        <f t="shared" si="2"/>
        <v>11369.113560000002</v>
      </c>
      <c r="H62" s="123">
        <f t="shared" si="3"/>
        <v>11850.855660000001</v>
      </c>
      <c r="I62" s="124">
        <f t="shared" si="4"/>
        <v>12525.294600000001</v>
      </c>
      <c r="J62" s="125">
        <f t="shared" si="5"/>
        <v>13777.824060000001</v>
      </c>
      <c r="K62" s="121">
        <f t="shared" si="6"/>
        <v>15030.353520000001</v>
      </c>
      <c r="L62" s="116">
        <f t="shared" si="7"/>
        <v>13201.6605084</v>
      </c>
      <c r="M62" s="117">
        <f t="shared" si="8"/>
        <v>14191.78504653</v>
      </c>
      <c r="N62" s="117">
        <f t="shared" si="9"/>
        <v>14851.868071950001</v>
      </c>
      <c r="O62" s="169">
        <f t="shared" si="10"/>
        <v>15841.99261008</v>
      </c>
      <c r="P62" s="170">
        <f t="shared" si="11"/>
        <v>17162.158660920002</v>
      </c>
      <c r="Q62" s="171">
        <f t="shared" si="12"/>
        <v>18482.32471176</v>
      </c>
    </row>
    <row r="63" spans="2:17" ht="15.75" thickBot="1" x14ac:dyDescent="0.3">
      <c r="B63" s="127"/>
      <c r="C63" s="139" t="s">
        <v>58</v>
      </c>
      <c r="D63" s="140">
        <v>6488</v>
      </c>
      <c r="E63" s="140">
        <f t="shared" si="0"/>
        <v>7915.36</v>
      </c>
      <c r="F63" s="141">
        <f t="shared" si="1"/>
        <v>8291.6639999999989</v>
      </c>
      <c r="G63" s="142">
        <f t="shared" si="2"/>
        <v>9784.1635199999982</v>
      </c>
      <c r="H63" s="143">
        <f t="shared" si="3"/>
        <v>10198.746719999997</v>
      </c>
      <c r="I63" s="144">
        <f t="shared" si="4"/>
        <v>10779.163199999997</v>
      </c>
      <c r="J63" s="145">
        <f t="shared" si="5"/>
        <v>11857.079519999998</v>
      </c>
      <c r="K63" s="141">
        <f t="shared" si="6"/>
        <v>12934.995839999998</v>
      </c>
      <c r="L63" s="116">
        <f t="shared" si="7"/>
        <v>11361.238012799997</v>
      </c>
      <c r="M63" s="117">
        <f t="shared" si="8"/>
        <v>12213.330863759997</v>
      </c>
      <c r="N63" s="117">
        <f t="shared" si="9"/>
        <v>12781.392764399996</v>
      </c>
      <c r="O63" s="169">
        <f t="shared" si="10"/>
        <v>13633.485615359996</v>
      </c>
      <c r="P63" s="170">
        <f t="shared" si="11"/>
        <v>14769.609416639996</v>
      </c>
      <c r="Q63" s="171">
        <f t="shared" si="12"/>
        <v>15905.733217919995</v>
      </c>
    </row>
    <row r="64" spans="2:17" ht="15.75" thickBot="1" x14ac:dyDescent="0.3">
      <c r="B64" s="146"/>
      <c r="C64" s="1"/>
      <c r="M64" s="147"/>
      <c r="N64" s="148"/>
      <c r="O64" s="148"/>
    </row>
    <row r="65" spans="2:17" ht="15.75" thickBot="1" x14ac:dyDescent="0.3">
      <c r="B65" s="149" t="s">
        <v>70</v>
      </c>
      <c r="C65" s="150"/>
      <c r="D65" s="151">
        <v>143</v>
      </c>
      <c r="E65" s="152">
        <f>D65*22/100+D65</f>
        <v>174.46</v>
      </c>
      <c r="F65" s="152">
        <v>183</v>
      </c>
      <c r="G65" s="153">
        <f>F65*18/100+F65</f>
        <v>215.94</v>
      </c>
      <c r="H65" s="152">
        <f>F65*5/100+G65</f>
        <v>225.09</v>
      </c>
      <c r="I65" s="152">
        <f>F65*7/100+H65</f>
        <v>237.9</v>
      </c>
      <c r="J65" s="152">
        <f>I65*10/100+I65</f>
        <v>261.69</v>
      </c>
      <c r="K65" s="152">
        <f>I65*10/100+J65</f>
        <v>285.48</v>
      </c>
      <c r="L65" s="154">
        <f>I65*5.4/100+I65</f>
        <v>250.7466</v>
      </c>
      <c r="M65" s="117">
        <f t="shared" si="8"/>
        <v>269.552595</v>
      </c>
      <c r="N65" s="117">
        <f t="shared" si="9"/>
        <v>282.08992499999999</v>
      </c>
      <c r="O65" s="126">
        <f>L65*20/100+L65</f>
        <v>300.89591999999999</v>
      </c>
      <c r="P65" s="172">
        <f>L65*30/100+L65</f>
        <v>325.97057999999998</v>
      </c>
      <c r="Q65" s="172">
        <f>L65*40/100+L65</f>
        <v>351.04523999999998</v>
      </c>
    </row>
    <row r="66" spans="2:17" ht="15.75" thickBot="1" x14ac:dyDescent="0.3">
      <c r="B66" s="155" t="s">
        <v>71</v>
      </c>
      <c r="C66" s="156"/>
      <c r="D66" s="157">
        <v>40</v>
      </c>
      <c r="E66" s="158">
        <f t="shared" ref="E66:E78" si="13">D66*22/100+D66</f>
        <v>48.8</v>
      </c>
      <c r="F66" s="158">
        <v>51.5</v>
      </c>
      <c r="G66" s="159">
        <f t="shared" ref="G66:G77" si="14">F66*18/100+F66</f>
        <v>60.769999999999996</v>
      </c>
      <c r="H66" s="158">
        <f t="shared" ref="H66:H78" si="15">F66*5/100+G66</f>
        <v>63.344999999999999</v>
      </c>
      <c r="I66" s="158">
        <f t="shared" ref="I66:I78" si="16">F66*7/100+H66</f>
        <v>66.95</v>
      </c>
      <c r="J66" s="158">
        <f t="shared" ref="J66:J78" si="17">I66*10/100+I66</f>
        <v>73.64500000000001</v>
      </c>
      <c r="K66" s="158">
        <f t="shared" ref="K66:K78" si="18">I66*10/100+J66</f>
        <v>80.34</v>
      </c>
      <c r="L66" s="154">
        <f t="shared" ref="L66:L78" si="19">I66*5.4/100+I66</f>
        <v>70.565300000000008</v>
      </c>
      <c r="M66" s="117">
        <f t="shared" si="8"/>
        <v>75.857697500000015</v>
      </c>
      <c r="N66" s="117">
        <f t="shared" si="9"/>
        <v>79.385962500000005</v>
      </c>
      <c r="O66" s="126">
        <f t="shared" ref="O66:O78" si="20">L66*20/100+L66</f>
        <v>84.678360000000012</v>
      </c>
      <c r="P66" s="172">
        <f t="shared" ref="P66:P78" si="21">L66*30/100+L66</f>
        <v>91.734890000000007</v>
      </c>
      <c r="Q66" s="172">
        <f t="shared" ref="Q66:Q78" si="22">L66*40/100+L66</f>
        <v>98.791420000000016</v>
      </c>
    </row>
    <row r="67" spans="2:17" ht="15.75" thickBot="1" x14ac:dyDescent="0.3">
      <c r="B67" s="160" t="s">
        <v>72</v>
      </c>
      <c r="C67" s="161"/>
      <c r="D67" s="157">
        <v>46</v>
      </c>
      <c r="E67" s="158">
        <f t="shared" si="13"/>
        <v>56.12</v>
      </c>
      <c r="F67" s="158">
        <f t="shared" ref="F67:F78" si="23">D67*5.8/100+E67</f>
        <v>58.787999999999997</v>
      </c>
      <c r="G67" s="159">
        <f t="shared" si="14"/>
        <v>69.369839999999996</v>
      </c>
      <c r="H67" s="158">
        <f t="shared" si="15"/>
        <v>72.309240000000003</v>
      </c>
      <c r="I67" s="158">
        <f t="shared" si="16"/>
        <v>76.424400000000006</v>
      </c>
      <c r="J67" s="158">
        <f t="shared" si="17"/>
        <v>84.066840000000013</v>
      </c>
      <c r="K67" s="158">
        <f t="shared" si="18"/>
        <v>91.709280000000007</v>
      </c>
      <c r="L67" s="154">
        <f t="shared" si="19"/>
        <v>80.551317600000004</v>
      </c>
      <c r="M67" s="117">
        <f t="shared" si="8"/>
        <v>86.59266642</v>
      </c>
      <c r="N67" s="117">
        <f t="shared" si="9"/>
        <v>90.620232299999998</v>
      </c>
      <c r="O67" s="126">
        <f t="shared" si="20"/>
        <v>96.661581120000008</v>
      </c>
      <c r="P67" s="172">
        <f t="shared" si="21"/>
        <v>104.71671288</v>
      </c>
      <c r="Q67" s="172">
        <f t="shared" si="22"/>
        <v>112.77184464000001</v>
      </c>
    </row>
    <row r="68" spans="2:17" ht="15.75" thickBot="1" x14ac:dyDescent="0.3">
      <c r="B68" s="160" t="s">
        <v>73</v>
      </c>
      <c r="C68" s="161"/>
      <c r="D68" s="157">
        <v>1928</v>
      </c>
      <c r="E68" s="158">
        <f t="shared" si="13"/>
        <v>2352.16</v>
      </c>
      <c r="F68" s="158">
        <f t="shared" si="23"/>
        <v>2463.9839999999999</v>
      </c>
      <c r="G68" s="159">
        <f t="shared" si="14"/>
        <v>2907.5011199999999</v>
      </c>
      <c r="H68" s="158">
        <f t="shared" si="15"/>
        <v>3030.7003199999999</v>
      </c>
      <c r="I68" s="158">
        <f t="shared" si="16"/>
        <v>3203.1792</v>
      </c>
      <c r="J68" s="158">
        <f t="shared" si="17"/>
        <v>3523.49712</v>
      </c>
      <c r="K68" s="158">
        <f t="shared" si="18"/>
        <v>3843.81504</v>
      </c>
      <c r="L68" s="154">
        <f t="shared" si="19"/>
        <v>3376.1508767999999</v>
      </c>
      <c r="M68" s="117">
        <f t="shared" si="8"/>
        <v>3629.36219256</v>
      </c>
      <c r="N68" s="117">
        <f t="shared" si="9"/>
        <v>3798.1697363999997</v>
      </c>
      <c r="O68" s="126">
        <f t="shared" si="20"/>
        <v>4051.3810521599999</v>
      </c>
      <c r="P68" s="172">
        <f t="shared" si="21"/>
        <v>4388.9961398400001</v>
      </c>
      <c r="Q68" s="172">
        <f t="shared" si="22"/>
        <v>4726.6112275199994</v>
      </c>
    </row>
    <row r="69" spans="2:17" ht="15.75" thickBot="1" x14ac:dyDescent="0.3">
      <c r="B69" s="160" t="s">
        <v>74</v>
      </c>
      <c r="C69" s="161"/>
      <c r="D69" s="157">
        <v>3084</v>
      </c>
      <c r="E69" s="158">
        <f t="shared" si="13"/>
        <v>3762.48</v>
      </c>
      <c r="F69" s="158">
        <f t="shared" si="23"/>
        <v>3941.3519999999999</v>
      </c>
      <c r="G69" s="159">
        <f t="shared" si="14"/>
        <v>4650.7953600000001</v>
      </c>
      <c r="H69" s="158">
        <f t="shared" si="15"/>
        <v>4847.8629600000004</v>
      </c>
      <c r="I69" s="158">
        <f t="shared" si="16"/>
        <v>5123.7576000000008</v>
      </c>
      <c r="J69" s="158">
        <f t="shared" si="17"/>
        <v>5636.1333600000007</v>
      </c>
      <c r="K69" s="158">
        <f t="shared" si="18"/>
        <v>6148.5091200000006</v>
      </c>
      <c r="L69" s="154">
        <f t="shared" si="19"/>
        <v>5400.4405104000007</v>
      </c>
      <c r="M69" s="117">
        <f t="shared" ref="M69:M78" si="24">L69*7.5/100+L69</f>
        <v>5805.4735486800009</v>
      </c>
      <c r="N69" s="117">
        <f t="shared" ref="N69:N78" si="25">L69*12.5/100+L69</f>
        <v>6075.4955742000011</v>
      </c>
      <c r="O69" s="126">
        <f t="shared" si="20"/>
        <v>6480.5286124800004</v>
      </c>
      <c r="P69" s="172">
        <f t="shared" si="21"/>
        <v>7020.5726635200008</v>
      </c>
      <c r="Q69" s="172">
        <f t="shared" si="22"/>
        <v>7560.6167145600011</v>
      </c>
    </row>
    <row r="70" spans="2:17" ht="15.75" thickBot="1" x14ac:dyDescent="0.3">
      <c r="B70" s="160" t="s">
        <v>75</v>
      </c>
      <c r="C70" s="161"/>
      <c r="D70" s="157">
        <v>1080</v>
      </c>
      <c r="E70" s="158">
        <f t="shared" si="13"/>
        <v>1317.6</v>
      </c>
      <c r="F70" s="158">
        <f t="shared" si="23"/>
        <v>1380.24</v>
      </c>
      <c r="G70" s="159">
        <f t="shared" si="14"/>
        <v>1628.6831999999999</v>
      </c>
      <c r="H70" s="158">
        <f t="shared" si="15"/>
        <v>1697.6951999999999</v>
      </c>
      <c r="I70" s="158">
        <f t="shared" si="16"/>
        <v>1794.3119999999999</v>
      </c>
      <c r="J70" s="158">
        <f t="shared" si="17"/>
        <v>1973.7431999999999</v>
      </c>
      <c r="K70" s="158">
        <f t="shared" si="18"/>
        <v>2153.1743999999999</v>
      </c>
      <c r="L70" s="154">
        <f t="shared" si="19"/>
        <v>1891.2048479999999</v>
      </c>
      <c r="M70" s="117">
        <f t="shared" si="24"/>
        <v>2033.0452115999999</v>
      </c>
      <c r="N70" s="117">
        <f t="shared" si="25"/>
        <v>2127.605454</v>
      </c>
      <c r="O70" s="126">
        <f t="shared" si="20"/>
        <v>2269.4458175999998</v>
      </c>
      <c r="P70" s="172">
        <f t="shared" si="21"/>
        <v>2458.5663023999996</v>
      </c>
      <c r="Q70" s="172">
        <f t="shared" si="22"/>
        <v>2647.6867871999998</v>
      </c>
    </row>
    <row r="71" spans="2:17" ht="15.75" thickBot="1" x14ac:dyDescent="0.3">
      <c r="B71" s="160" t="s">
        <v>76</v>
      </c>
      <c r="C71" s="161"/>
      <c r="D71" s="157">
        <v>3084</v>
      </c>
      <c r="E71" s="158">
        <f t="shared" si="13"/>
        <v>3762.48</v>
      </c>
      <c r="F71" s="158">
        <f t="shared" si="23"/>
        <v>3941.3519999999999</v>
      </c>
      <c r="G71" s="159">
        <f t="shared" si="14"/>
        <v>4650.7953600000001</v>
      </c>
      <c r="H71" s="158">
        <f t="shared" si="15"/>
        <v>4847.8629600000004</v>
      </c>
      <c r="I71" s="158">
        <f t="shared" si="16"/>
        <v>5123.7576000000008</v>
      </c>
      <c r="J71" s="158">
        <f t="shared" si="17"/>
        <v>5636.1333600000007</v>
      </c>
      <c r="K71" s="158">
        <f t="shared" si="18"/>
        <v>6148.5091200000006</v>
      </c>
      <c r="L71" s="154">
        <f t="shared" si="19"/>
        <v>5400.4405104000007</v>
      </c>
      <c r="M71" s="117">
        <f t="shared" si="24"/>
        <v>5805.4735486800009</v>
      </c>
      <c r="N71" s="117">
        <f t="shared" si="25"/>
        <v>6075.4955742000011</v>
      </c>
      <c r="O71" s="126">
        <f t="shared" si="20"/>
        <v>6480.5286124800004</v>
      </c>
      <c r="P71" s="172">
        <f t="shared" si="21"/>
        <v>7020.5726635200008</v>
      </c>
      <c r="Q71" s="172">
        <f t="shared" si="22"/>
        <v>7560.6167145600011</v>
      </c>
    </row>
    <row r="72" spans="2:17" ht="15.75" thickBot="1" x14ac:dyDescent="0.3">
      <c r="B72" s="160" t="s">
        <v>77</v>
      </c>
      <c r="C72" s="161"/>
      <c r="D72" s="157">
        <v>1080</v>
      </c>
      <c r="E72" s="158">
        <f t="shared" si="13"/>
        <v>1317.6</v>
      </c>
      <c r="F72" s="158">
        <f t="shared" si="23"/>
        <v>1380.24</v>
      </c>
      <c r="G72" s="159">
        <f t="shared" si="14"/>
        <v>1628.6831999999999</v>
      </c>
      <c r="H72" s="158">
        <f t="shared" si="15"/>
        <v>1697.6951999999999</v>
      </c>
      <c r="I72" s="158">
        <f t="shared" si="16"/>
        <v>1794.3119999999999</v>
      </c>
      <c r="J72" s="158">
        <f t="shared" si="17"/>
        <v>1973.7431999999999</v>
      </c>
      <c r="K72" s="158">
        <f t="shared" si="18"/>
        <v>2153.1743999999999</v>
      </c>
      <c r="L72" s="154">
        <f t="shared" si="19"/>
        <v>1891.2048479999999</v>
      </c>
      <c r="M72" s="117">
        <f t="shared" si="24"/>
        <v>2033.0452115999999</v>
      </c>
      <c r="N72" s="117">
        <f t="shared" si="25"/>
        <v>2127.605454</v>
      </c>
      <c r="O72" s="126">
        <f t="shared" si="20"/>
        <v>2269.4458175999998</v>
      </c>
      <c r="P72" s="172">
        <f t="shared" si="21"/>
        <v>2458.5663023999996</v>
      </c>
      <c r="Q72" s="172">
        <f t="shared" si="22"/>
        <v>2647.6867871999998</v>
      </c>
    </row>
    <row r="73" spans="2:17" ht="15.75" thickBot="1" x14ac:dyDescent="0.3">
      <c r="B73" s="160" t="s">
        <v>78</v>
      </c>
      <c r="C73" s="161"/>
      <c r="D73" s="157">
        <v>1080</v>
      </c>
      <c r="E73" s="158">
        <f t="shared" si="13"/>
        <v>1317.6</v>
      </c>
      <c r="F73" s="158">
        <f t="shared" si="23"/>
        <v>1380.24</v>
      </c>
      <c r="G73" s="159">
        <f t="shared" si="14"/>
        <v>1628.6831999999999</v>
      </c>
      <c r="H73" s="158">
        <f t="shared" si="15"/>
        <v>1697.6951999999999</v>
      </c>
      <c r="I73" s="158">
        <f t="shared" si="16"/>
        <v>1794.3119999999999</v>
      </c>
      <c r="J73" s="158">
        <f t="shared" si="17"/>
        <v>1973.7431999999999</v>
      </c>
      <c r="K73" s="158">
        <f t="shared" si="18"/>
        <v>2153.1743999999999</v>
      </c>
      <c r="L73" s="154">
        <f t="shared" si="19"/>
        <v>1891.2048479999999</v>
      </c>
      <c r="M73" s="117">
        <f t="shared" si="24"/>
        <v>2033.0452115999999</v>
      </c>
      <c r="N73" s="117">
        <f t="shared" si="25"/>
        <v>2127.605454</v>
      </c>
      <c r="O73" s="126">
        <f t="shared" si="20"/>
        <v>2269.4458175999998</v>
      </c>
      <c r="P73" s="172">
        <f t="shared" si="21"/>
        <v>2458.5663023999996</v>
      </c>
      <c r="Q73" s="172">
        <f t="shared" si="22"/>
        <v>2647.6867871999998</v>
      </c>
    </row>
    <row r="74" spans="2:17" ht="15.75" thickBot="1" x14ac:dyDescent="0.3">
      <c r="B74" s="160" t="s">
        <v>79</v>
      </c>
      <c r="C74" s="161"/>
      <c r="D74" s="157">
        <v>1080</v>
      </c>
      <c r="E74" s="158">
        <f t="shared" si="13"/>
        <v>1317.6</v>
      </c>
      <c r="F74" s="158">
        <f t="shared" si="23"/>
        <v>1380.24</v>
      </c>
      <c r="G74" s="159">
        <f t="shared" si="14"/>
        <v>1628.6831999999999</v>
      </c>
      <c r="H74" s="158">
        <f t="shared" si="15"/>
        <v>1697.6951999999999</v>
      </c>
      <c r="I74" s="158">
        <f t="shared" si="16"/>
        <v>1794.3119999999999</v>
      </c>
      <c r="J74" s="158">
        <f t="shared" si="17"/>
        <v>1973.7431999999999</v>
      </c>
      <c r="K74" s="158">
        <f t="shared" si="18"/>
        <v>2153.1743999999999</v>
      </c>
      <c r="L74" s="154">
        <f t="shared" si="19"/>
        <v>1891.2048479999999</v>
      </c>
      <c r="M74" s="117">
        <f t="shared" si="24"/>
        <v>2033.0452115999999</v>
      </c>
      <c r="N74" s="117">
        <f t="shared" si="25"/>
        <v>2127.605454</v>
      </c>
      <c r="O74" s="126">
        <f t="shared" si="20"/>
        <v>2269.4458175999998</v>
      </c>
      <c r="P74" s="172">
        <f t="shared" si="21"/>
        <v>2458.5663023999996</v>
      </c>
      <c r="Q74" s="172">
        <f t="shared" si="22"/>
        <v>2647.6867871999998</v>
      </c>
    </row>
    <row r="75" spans="2:17" ht="15.75" thickBot="1" x14ac:dyDescent="0.3">
      <c r="B75" s="160" t="s">
        <v>80</v>
      </c>
      <c r="C75" s="161"/>
      <c r="D75" s="157">
        <v>168</v>
      </c>
      <c r="E75" s="158">
        <f t="shared" si="13"/>
        <v>204.96</v>
      </c>
      <c r="F75" s="158">
        <f t="shared" si="23"/>
        <v>214.70400000000001</v>
      </c>
      <c r="G75" s="159">
        <f t="shared" si="14"/>
        <v>253.35072000000002</v>
      </c>
      <c r="H75" s="158">
        <f t="shared" si="15"/>
        <v>264.08592000000004</v>
      </c>
      <c r="I75" s="158">
        <f t="shared" si="16"/>
        <v>279.11520000000007</v>
      </c>
      <c r="J75" s="158">
        <f t="shared" si="17"/>
        <v>307.02672000000007</v>
      </c>
      <c r="K75" s="158">
        <f t="shared" si="18"/>
        <v>334.93824000000006</v>
      </c>
      <c r="L75" s="154">
        <f t="shared" si="19"/>
        <v>294.1874208000001</v>
      </c>
      <c r="M75" s="117">
        <f t="shared" si="24"/>
        <v>316.25147736000008</v>
      </c>
      <c r="N75" s="117">
        <f t="shared" si="25"/>
        <v>330.96084840000009</v>
      </c>
      <c r="O75" s="126">
        <f t="shared" si="20"/>
        <v>353.02490496000013</v>
      </c>
      <c r="P75" s="172">
        <f t="shared" si="21"/>
        <v>382.44364704000014</v>
      </c>
      <c r="Q75" s="172">
        <f t="shared" si="22"/>
        <v>411.86238912000016</v>
      </c>
    </row>
    <row r="76" spans="2:17" ht="15.75" thickBot="1" x14ac:dyDescent="0.3">
      <c r="B76" s="160" t="s">
        <v>81</v>
      </c>
      <c r="C76" s="161"/>
      <c r="D76" s="157">
        <v>45</v>
      </c>
      <c r="E76" s="158">
        <f t="shared" si="13"/>
        <v>54.9</v>
      </c>
      <c r="F76" s="158">
        <f t="shared" si="23"/>
        <v>57.51</v>
      </c>
      <c r="G76" s="159">
        <f t="shared" si="14"/>
        <v>67.861800000000002</v>
      </c>
      <c r="H76" s="158">
        <f t="shared" si="15"/>
        <v>70.737300000000005</v>
      </c>
      <c r="I76" s="158">
        <f t="shared" si="16"/>
        <v>74.763000000000005</v>
      </c>
      <c r="J76" s="158">
        <f t="shared" si="17"/>
        <v>82.2393</v>
      </c>
      <c r="K76" s="158">
        <f t="shared" si="18"/>
        <v>89.715599999999995</v>
      </c>
      <c r="L76" s="154">
        <f t="shared" si="19"/>
        <v>78.800202000000013</v>
      </c>
      <c r="M76" s="117">
        <f t="shared" si="24"/>
        <v>84.71021715000002</v>
      </c>
      <c r="N76" s="117">
        <f t="shared" si="25"/>
        <v>88.650227250000015</v>
      </c>
      <c r="O76" s="126">
        <f t="shared" si="20"/>
        <v>94.560242400000021</v>
      </c>
      <c r="P76" s="172">
        <f t="shared" si="21"/>
        <v>102.44026260000001</v>
      </c>
      <c r="Q76" s="172">
        <f t="shared" si="22"/>
        <v>110.32028280000002</v>
      </c>
    </row>
    <row r="77" spans="2:17" ht="15.75" thickBot="1" x14ac:dyDescent="0.3">
      <c r="B77" s="162" t="s">
        <v>82</v>
      </c>
      <c r="C77" s="163"/>
      <c r="D77" s="157">
        <v>1658</v>
      </c>
      <c r="E77" s="158">
        <f t="shared" si="13"/>
        <v>2022.76</v>
      </c>
      <c r="F77" s="158">
        <f t="shared" si="23"/>
        <v>2118.924</v>
      </c>
      <c r="G77" s="159">
        <f t="shared" si="14"/>
        <v>2500.33032</v>
      </c>
      <c r="H77" s="158">
        <f>F77*5/100+G77</f>
        <v>2606.2765199999999</v>
      </c>
      <c r="I77" s="158">
        <f t="shared" si="16"/>
        <v>2754.6012000000001</v>
      </c>
      <c r="J77" s="158">
        <f t="shared" si="17"/>
        <v>3030.0613200000003</v>
      </c>
      <c r="K77" s="158">
        <f t="shared" si="18"/>
        <v>3305.5214400000004</v>
      </c>
      <c r="L77" s="154">
        <f t="shared" si="19"/>
        <v>2903.3496648</v>
      </c>
      <c r="M77" s="117">
        <f t="shared" si="24"/>
        <v>3121.1008896600001</v>
      </c>
      <c r="N77" s="117">
        <f t="shared" si="25"/>
        <v>3266.2683729</v>
      </c>
      <c r="O77" s="126">
        <f t="shared" si="20"/>
        <v>3484.0195977600001</v>
      </c>
      <c r="P77" s="172">
        <f t="shared" si="21"/>
        <v>3774.3545642399999</v>
      </c>
      <c r="Q77" s="172">
        <f t="shared" si="22"/>
        <v>4064.6895307200002</v>
      </c>
    </row>
    <row r="78" spans="2:17" ht="15.75" thickBot="1" x14ac:dyDescent="0.3">
      <c r="B78" s="164" t="s">
        <v>83</v>
      </c>
      <c r="C78" s="165"/>
      <c r="D78" s="166">
        <v>1846</v>
      </c>
      <c r="E78" s="167">
        <f t="shared" si="13"/>
        <v>2252.12</v>
      </c>
      <c r="F78" s="167">
        <f t="shared" si="23"/>
        <v>2359.1880000000001</v>
      </c>
      <c r="G78" s="168">
        <f>F78*18/100+F78</f>
        <v>2783.84184</v>
      </c>
      <c r="H78" s="167">
        <f t="shared" si="15"/>
        <v>2901.8012400000002</v>
      </c>
      <c r="I78" s="167">
        <f t="shared" si="16"/>
        <v>3066.9444000000003</v>
      </c>
      <c r="J78" s="167">
        <f t="shared" si="17"/>
        <v>3373.6388400000005</v>
      </c>
      <c r="K78" s="167">
        <f t="shared" si="18"/>
        <v>3680.3332800000007</v>
      </c>
      <c r="L78" s="154">
        <f t="shared" si="19"/>
        <v>3232.5593976000005</v>
      </c>
      <c r="M78" s="117">
        <f t="shared" si="24"/>
        <v>3475.0013524200003</v>
      </c>
      <c r="N78" s="117">
        <f t="shared" si="25"/>
        <v>3636.6293223000007</v>
      </c>
      <c r="O78" s="169">
        <f t="shared" si="20"/>
        <v>3879.0712771200006</v>
      </c>
      <c r="P78" s="172">
        <f t="shared" si="21"/>
        <v>4202.3272168800004</v>
      </c>
      <c r="Q78" s="172">
        <f t="shared" si="22"/>
        <v>4525.5831566400011</v>
      </c>
    </row>
  </sheetData>
  <mergeCells count="1">
    <mergeCell ref="L2:O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REFINERIAS CCT 449-2006</vt:lpstr>
      <vt:lpstr>REFINERIA B.BCA S.A.U.</vt:lpstr>
      <vt:lpstr>OILTANKING EBYTEM</vt:lpstr>
      <vt:lpstr>GLP</vt:lpstr>
      <vt:lpstr>YACIMIENTOS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PC5</dc:creator>
  <cp:lastModifiedBy>PC5</cp:lastModifiedBy>
  <dcterms:created xsi:type="dcterms:W3CDTF">2018-11-27T13:45:28Z</dcterms:created>
  <dcterms:modified xsi:type="dcterms:W3CDTF">2018-12-11T13:35:52Z</dcterms:modified>
</cp:coreProperties>
</file>