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 activeTab="2"/>
  </bookViews>
  <sheets>
    <sheet name="TRAFIGURA" sheetId="1" r:id="rId1"/>
    <sheet name="AXION Energy" sheetId="2" r:id="rId2"/>
    <sheet name="OT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5" i="3"/>
  <c r="K6" i="3"/>
  <c r="M9" i="3" l="1"/>
  <c r="N9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6" i="3"/>
  <c r="N36" i="3"/>
  <c r="M37" i="3"/>
  <c r="N37" i="3"/>
  <c r="M38" i="3"/>
  <c r="N38" i="3"/>
  <c r="M40" i="3"/>
  <c r="N40" i="3"/>
  <c r="M41" i="3"/>
  <c r="N41" i="3"/>
  <c r="M42" i="3"/>
  <c r="N42" i="3"/>
  <c r="M43" i="3"/>
  <c r="N43" i="3"/>
  <c r="M45" i="3"/>
  <c r="N45" i="3"/>
  <c r="N6" i="3"/>
  <c r="M6" i="3"/>
  <c r="L9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6" i="3"/>
  <c r="L37" i="3"/>
  <c r="L38" i="3"/>
  <c r="L40" i="3"/>
  <c r="L41" i="3"/>
  <c r="L42" i="3"/>
  <c r="L43" i="3"/>
  <c r="L45" i="3"/>
  <c r="L6" i="3"/>
  <c r="H35" i="2"/>
  <c r="G35" i="2"/>
  <c r="M31" i="2"/>
  <c r="N31" i="2"/>
  <c r="O31" i="2"/>
  <c r="M32" i="2"/>
  <c r="N32" i="2"/>
  <c r="O32" i="2"/>
  <c r="M33" i="2"/>
  <c r="N33" i="2"/>
  <c r="O33" i="2"/>
  <c r="M34" i="2"/>
  <c r="N34" i="2"/>
  <c r="O34" i="2"/>
  <c r="O30" i="2"/>
  <c r="N30" i="2"/>
  <c r="M30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O4" i="2"/>
  <c r="N4" i="2"/>
  <c r="M4" i="2"/>
  <c r="L31" i="2"/>
  <c r="L32" i="2"/>
  <c r="L33" i="2"/>
  <c r="L34" i="2"/>
  <c r="L3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4" i="2"/>
  <c r="O46" i="1"/>
  <c r="J9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6" i="3"/>
  <c r="J37" i="3"/>
  <c r="J38" i="3"/>
  <c r="J40" i="3"/>
  <c r="J41" i="3"/>
  <c r="J42" i="3"/>
  <c r="J43" i="3"/>
  <c r="J45" i="3"/>
  <c r="J6" i="3"/>
  <c r="K31" i="2"/>
  <c r="K32" i="2"/>
  <c r="K33" i="2"/>
  <c r="K34" i="2"/>
  <c r="K30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4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4" i="2"/>
  <c r="J31" i="2"/>
  <c r="J32" i="2"/>
  <c r="J33" i="2"/>
  <c r="J34" i="2"/>
  <c r="J30" i="2"/>
  <c r="K34" i="1" l="1"/>
  <c r="K33" i="1"/>
  <c r="L33" i="1" l="1"/>
  <c r="M33" i="1"/>
  <c r="L34" i="1"/>
  <c r="M34" i="1"/>
  <c r="I34" i="2"/>
  <c r="H34" i="2"/>
  <c r="I33" i="2"/>
  <c r="H33" i="2"/>
  <c r="I32" i="2"/>
  <c r="H32" i="2"/>
  <c r="I31" i="2"/>
  <c r="H31" i="2"/>
  <c r="I30" i="2"/>
  <c r="H30" i="2"/>
  <c r="D25" i="2"/>
  <c r="E25" i="2" s="1"/>
  <c r="I21" i="2"/>
  <c r="I27" i="2" s="1"/>
  <c r="D21" i="2"/>
  <c r="D27" i="2" s="1"/>
  <c r="E27" i="2" s="1"/>
  <c r="D20" i="2"/>
  <c r="D26" i="2" s="1"/>
  <c r="E26" i="2" s="1"/>
  <c r="F19" i="2"/>
  <c r="G19" i="2" s="1"/>
  <c r="G25" i="2" s="1"/>
  <c r="D19" i="2"/>
  <c r="D22" i="2" s="1"/>
  <c r="E22" i="2" s="1"/>
  <c r="I18" i="2"/>
  <c r="H18" i="2"/>
  <c r="G18" i="2"/>
  <c r="F18" i="2"/>
  <c r="D18" i="2"/>
  <c r="I17" i="2"/>
  <c r="H17" i="2"/>
  <c r="G17" i="2"/>
  <c r="F17" i="2"/>
  <c r="D17" i="2"/>
  <c r="I16" i="2"/>
  <c r="H16" i="2"/>
  <c r="G16" i="2"/>
  <c r="F16" i="2"/>
  <c r="D16" i="2"/>
  <c r="I15" i="2"/>
  <c r="H15" i="2"/>
  <c r="G15" i="2"/>
  <c r="G21" i="2" s="1"/>
  <c r="G27" i="2" s="1"/>
  <c r="F15" i="2"/>
  <c r="F21" i="2" s="1"/>
  <c r="F27" i="2" s="1"/>
  <c r="I14" i="2"/>
  <c r="I20" i="2" s="1"/>
  <c r="I26" i="2" s="1"/>
  <c r="H14" i="2"/>
  <c r="G14" i="2"/>
  <c r="F14" i="2"/>
  <c r="F20" i="2" s="1"/>
  <c r="I13" i="2"/>
  <c r="I19" i="2" s="1"/>
  <c r="I25" i="2" s="1"/>
  <c r="H13" i="2"/>
  <c r="G13" i="2"/>
  <c r="I12" i="2"/>
  <c r="H12" i="2"/>
  <c r="G12" i="2"/>
  <c r="F12" i="2"/>
  <c r="I11" i="2"/>
  <c r="H11" i="2"/>
  <c r="G11" i="2"/>
  <c r="I10" i="2"/>
  <c r="H10" i="2"/>
  <c r="G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44" i="1"/>
  <c r="J44" i="1" s="1"/>
  <c r="F42" i="1"/>
  <c r="H42" i="1" s="1"/>
  <c r="F41" i="1"/>
  <c r="H41" i="1" s="1"/>
  <c r="F40" i="1"/>
  <c r="F38" i="1"/>
  <c r="G38" i="1" s="1"/>
  <c r="F36" i="1"/>
  <c r="G36" i="1" s="1"/>
  <c r="J34" i="1"/>
  <c r="F34" i="1"/>
  <c r="G34" i="1" s="1"/>
  <c r="J33" i="1"/>
  <c r="F33" i="1"/>
  <c r="G33" i="1" s="1"/>
  <c r="F31" i="1"/>
  <c r="G31" i="1" s="1"/>
  <c r="F30" i="1"/>
  <c r="I30" i="1" s="1"/>
  <c r="F29" i="1"/>
  <c r="F11" i="1"/>
  <c r="H11" i="1" s="1"/>
  <c r="H19" i="1" s="1"/>
  <c r="F10" i="1"/>
  <c r="H10" i="1" s="1"/>
  <c r="H26" i="1" s="1"/>
  <c r="F9" i="1"/>
  <c r="F8" i="1"/>
  <c r="F24" i="1" s="1"/>
  <c r="F7" i="1"/>
  <c r="F15" i="1" s="1"/>
  <c r="F6" i="1"/>
  <c r="I6" i="1" s="1"/>
  <c r="I14" i="1" s="1"/>
  <c r="F5" i="1"/>
  <c r="F13" i="1" s="1"/>
  <c r="P34" i="1" l="1"/>
  <c r="N34" i="1"/>
  <c r="O34" i="1"/>
  <c r="N33" i="1"/>
  <c r="O33" i="1"/>
  <c r="P33" i="1"/>
  <c r="I10" i="1"/>
  <c r="I18" i="1" s="1"/>
  <c r="I33" i="1"/>
  <c r="I41" i="1"/>
  <c r="I5" i="1"/>
  <c r="I13" i="1" s="1"/>
  <c r="F19" i="1"/>
  <c r="F26" i="1"/>
  <c r="I34" i="1"/>
  <c r="G30" i="1"/>
  <c r="I26" i="1"/>
  <c r="H30" i="1"/>
  <c r="H31" i="1"/>
  <c r="H34" i="1"/>
  <c r="I22" i="1"/>
  <c r="H40" i="1"/>
  <c r="K40" i="1"/>
  <c r="J6" i="1"/>
  <c r="K6" i="1"/>
  <c r="H9" i="1"/>
  <c r="K9" i="1"/>
  <c r="H18" i="1"/>
  <c r="H27" i="1"/>
  <c r="H29" i="1"/>
  <c r="K29" i="1"/>
  <c r="I40" i="1"/>
  <c r="G6" i="1"/>
  <c r="J11" i="1"/>
  <c r="K11" i="1"/>
  <c r="I21" i="1"/>
  <c r="I29" i="1"/>
  <c r="J41" i="1"/>
  <c r="K41" i="1"/>
  <c r="J42" i="1"/>
  <c r="K42" i="1"/>
  <c r="I8" i="1"/>
  <c r="K8" i="1"/>
  <c r="J7" i="1"/>
  <c r="K7" i="1"/>
  <c r="F17" i="1"/>
  <c r="F22" i="1"/>
  <c r="J38" i="1"/>
  <c r="K38" i="1"/>
  <c r="M44" i="1"/>
  <c r="N44" i="1"/>
  <c r="G7" i="1"/>
  <c r="J10" i="1"/>
  <c r="K10" i="1"/>
  <c r="H5" i="1"/>
  <c r="K5" i="1"/>
  <c r="H6" i="1"/>
  <c r="H7" i="1"/>
  <c r="G10" i="1"/>
  <c r="G11" i="1"/>
  <c r="F14" i="1"/>
  <c r="F16" i="1"/>
  <c r="F18" i="1"/>
  <c r="F21" i="1"/>
  <c r="F23" i="1"/>
  <c r="F25" i="1"/>
  <c r="F27" i="1"/>
  <c r="J30" i="1"/>
  <c r="K30" i="1"/>
  <c r="J31" i="1"/>
  <c r="K31" i="1"/>
  <c r="H33" i="1"/>
  <c r="J36" i="1"/>
  <c r="K36" i="1"/>
  <c r="H38" i="1"/>
  <c r="G41" i="1"/>
  <c r="G42" i="1"/>
  <c r="H25" i="2"/>
  <c r="H26" i="2"/>
  <c r="H27" i="2"/>
  <c r="G20" i="2"/>
  <c r="G26" i="2" s="1"/>
  <c r="F26" i="2"/>
  <c r="H22" i="2"/>
  <c r="I22" i="2"/>
  <c r="G22" i="2"/>
  <c r="F22" i="2"/>
  <c r="E21" i="2"/>
  <c r="D24" i="2"/>
  <c r="E24" i="2" s="1"/>
  <c r="E20" i="2"/>
  <c r="D23" i="2"/>
  <c r="E23" i="2" s="1"/>
  <c r="F25" i="2"/>
  <c r="E19" i="2"/>
  <c r="K44" i="1"/>
  <c r="L44" i="1"/>
  <c r="G40" i="1"/>
  <c r="I42" i="1"/>
  <c r="J40" i="1"/>
  <c r="I38" i="1"/>
  <c r="H36" i="1"/>
  <c r="I36" i="1"/>
  <c r="J29" i="1"/>
  <c r="G29" i="1"/>
  <c r="I31" i="1"/>
  <c r="J8" i="1"/>
  <c r="I9" i="1"/>
  <c r="J5" i="1"/>
  <c r="G5" i="1"/>
  <c r="I7" i="1"/>
  <c r="H8" i="1"/>
  <c r="G9" i="1"/>
  <c r="I11" i="1"/>
  <c r="G8" i="1"/>
  <c r="J9" i="1"/>
  <c r="L38" i="1" l="1"/>
  <c r="M38" i="1"/>
  <c r="M7" i="1"/>
  <c r="L7" i="1"/>
  <c r="L42" i="1"/>
  <c r="M42" i="1"/>
  <c r="M6" i="1"/>
  <c r="L6" i="1"/>
  <c r="L30" i="1"/>
  <c r="M30" i="1"/>
  <c r="M5" i="1"/>
  <c r="L5" i="1"/>
  <c r="L36" i="1"/>
  <c r="M36" i="1"/>
  <c r="M10" i="1"/>
  <c r="L10" i="1"/>
  <c r="L31" i="1"/>
  <c r="M31" i="1"/>
  <c r="O44" i="1"/>
  <c r="P44" i="1"/>
  <c r="M8" i="1"/>
  <c r="L8" i="1"/>
  <c r="L41" i="1"/>
  <c r="M41" i="1"/>
  <c r="M11" i="1"/>
  <c r="L11" i="1"/>
  <c r="L29" i="1"/>
  <c r="M29" i="1"/>
  <c r="M9" i="1"/>
  <c r="L9" i="1"/>
  <c r="L40" i="1"/>
  <c r="M40" i="1"/>
  <c r="G16" i="1"/>
  <c r="G24" i="1"/>
  <c r="J16" i="1"/>
  <c r="J24" i="1"/>
  <c r="K13" i="1"/>
  <c r="K21" i="1"/>
  <c r="I19" i="1"/>
  <c r="I27" i="1"/>
  <c r="H13" i="1"/>
  <c r="H21" i="1"/>
  <c r="K17" i="1"/>
  <c r="K25" i="1"/>
  <c r="G17" i="1"/>
  <c r="G25" i="1"/>
  <c r="J27" i="1"/>
  <c r="J19" i="1"/>
  <c r="I23" i="1"/>
  <c r="I15" i="1"/>
  <c r="G19" i="1"/>
  <c r="G27" i="1"/>
  <c r="G15" i="1"/>
  <c r="G23" i="1"/>
  <c r="J23" i="1"/>
  <c r="J15" i="1"/>
  <c r="J14" i="1"/>
  <c r="J22" i="1"/>
  <c r="G13" i="1"/>
  <c r="G21" i="1"/>
  <c r="G26" i="1"/>
  <c r="G18" i="1"/>
  <c r="K24" i="1"/>
  <c r="K16" i="1"/>
  <c r="K19" i="1"/>
  <c r="K27" i="1"/>
  <c r="J21" i="1"/>
  <c r="J13" i="1"/>
  <c r="H15" i="1"/>
  <c r="H23" i="1"/>
  <c r="K26" i="1"/>
  <c r="K18" i="1"/>
  <c r="I16" i="1"/>
  <c r="I24" i="1"/>
  <c r="H17" i="1"/>
  <c r="H25" i="1"/>
  <c r="J25" i="1"/>
  <c r="J17" i="1"/>
  <c r="H24" i="1"/>
  <c r="H16" i="1"/>
  <c r="I25" i="1"/>
  <c r="I17" i="1"/>
  <c r="H22" i="1"/>
  <c r="H14" i="1"/>
  <c r="J18" i="1"/>
  <c r="J26" i="1"/>
  <c r="K15" i="1"/>
  <c r="K23" i="1"/>
  <c r="G22" i="1"/>
  <c r="G14" i="1"/>
  <c r="K14" i="1"/>
  <c r="K22" i="1"/>
  <c r="H19" i="2"/>
  <c r="H21" i="2"/>
  <c r="H20" i="2"/>
  <c r="F24" i="2"/>
  <c r="H24" i="2"/>
  <c r="I24" i="2"/>
  <c r="G24" i="2"/>
  <c r="I23" i="2"/>
  <c r="G23" i="2"/>
  <c r="H23" i="2"/>
  <c r="F23" i="2"/>
  <c r="M16" i="1" l="1"/>
  <c r="L16" i="1"/>
  <c r="M25" i="1"/>
  <c r="L25" i="1"/>
  <c r="O40" i="1"/>
  <c r="N40" i="1"/>
  <c r="P40" i="1"/>
  <c r="P41" i="1"/>
  <c r="N41" i="1"/>
  <c r="O41" i="1"/>
  <c r="M14" i="1"/>
  <c r="L14" i="1"/>
  <c r="M26" i="1"/>
  <c r="L26" i="1"/>
  <c r="M24" i="1"/>
  <c r="L24" i="1"/>
  <c r="M17" i="1"/>
  <c r="L17" i="1"/>
  <c r="P10" i="1"/>
  <c r="N10" i="1"/>
  <c r="O10" i="1"/>
  <c r="N5" i="1"/>
  <c r="P5" i="1"/>
  <c r="O5" i="1"/>
  <c r="P6" i="1"/>
  <c r="N6" i="1"/>
  <c r="O6" i="1"/>
  <c r="O7" i="1"/>
  <c r="P7" i="1"/>
  <c r="N7" i="1"/>
  <c r="M23" i="1"/>
  <c r="L23" i="1"/>
  <c r="M18" i="1"/>
  <c r="L18" i="1"/>
  <c r="M15" i="1"/>
  <c r="L15" i="1"/>
  <c r="M27" i="1"/>
  <c r="L27" i="1"/>
  <c r="M21" i="1"/>
  <c r="L21" i="1"/>
  <c r="O31" i="1"/>
  <c r="P31" i="1"/>
  <c r="N31" i="1"/>
  <c r="P36" i="1"/>
  <c r="N36" i="1"/>
  <c r="O36" i="1"/>
  <c r="O30" i="1"/>
  <c r="P30" i="1"/>
  <c r="N30" i="1"/>
  <c r="P42" i="1"/>
  <c r="N42" i="1"/>
  <c r="O42" i="1"/>
  <c r="O38" i="1"/>
  <c r="P38" i="1"/>
  <c r="N38" i="1"/>
  <c r="M22" i="1"/>
  <c r="L22" i="1"/>
  <c r="P29" i="1"/>
  <c r="N29" i="1"/>
  <c r="O29" i="1"/>
  <c r="S44" i="1"/>
  <c r="R44" i="1"/>
  <c r="Q44" i="1"/>
  <c r="M19" i="1"/>
  <c r="L19" i="1"/>
  <c r="M13" i="1"/>
  <c r="L13" i="1"/>
  <c r="P9" i="1"/>
  <c r="O9" i="1"/>
  <c r="N9" i="1"/>
  <c r="P11" i="1"/>
  <c r="N11" i="1"/>
  <c r="O11" i="1"/>
  <c r="O8" i="1"/>
  <c r="P8" i="1"/>
  <c r="N8" i="1"/>
  <c r="P19" i="1" l="1"/>
  <c r="N19" i="1"/>
  <c r="O19" i="1"/>
  <c r="P15" i="1"/>
  <c r="N15" i="1"/>
  <c r="O15" i="1"/>
  <c r="O23" i="1"/>
  <c r="P23" i="1"/>
  <c r="N23" i="1"/>
  <c r="P24" i="1"/>
  <c r="N24" i="1"/>
  <c r="O24" i="1"/>
  <c r="N14" i="1"/>
  <c r="O14" i="1"/>
  <c r="P14" i="1"/>
  <c r="P25" i="1"/>
  <c r="N25" i="1"/>
  <c r="O25" i="1"/>
  <c r="O22" i="1"/>
  <c r="P22" i="1"/>
  <c r="N22" i="1"/>
  <c r="P21" i="1"/>
  <c r="N21" i="1"/>
  <c r="O21" i="1"/>
  <c r="O13" i="1"/>
  <c r="P13" i="1"/>
  <c r="N13" i="1"/>
  <c r="P27" i="1"/>
  <c r="O27" i="1"/>
  <c r="N27" i="1"/>
  <c r="O18" i="1"/>
  <c r="P18" i="1"/>
  <c r="N18" i="1"/>
  <c r="O17" i="1"/>
  <c r="P17" i="1"/>
  <c r="N17" i="1"/>
  <c r="O26" i="1"/>
  <c r="P26" i="1"/>
  <c r="N26" i="1"/>
  <c r="P16" i="1"/>
  <c r="N16" i="1"/>
  <c r="O16" i="1"/>
</calcChain>
</file>

<file path=xl/sharedStrings.xml><?xml version="1.0" encoding="utf-8"?>
<sst xmlns="http://schemas.openxmlformats.org/spreadsheetml/2006/main" count="259" uniqueCount="200">
  <si>
    <t>CATEGORIA</t>
  </si>
  <si>
    <t>ADICIONAL TURNO A</t>
  </si>
  <si>
    <t>ADICIONAL TURNO B</t>
  </si>
  <si>
    <t>RADIO PROCESO</t>
  </si>
  <si>
    <t>RADIO MANTENIMIENTO</t>
  </si>
  <si>
    <t>ANTIGÜEDAD</t>
  </si>
  <si>
    <t>ADICIONAL ANTIGÜEDAD</t>
  </si>
  <si>
    <t>SUBSIDIO VACACIONAL</t>
  </si>
  <si>
    <t>AYUDA ESCOLAR</t>
  </si>
  <si>
    <t>SUBSIDIO POR FALLECIMIENTO</t>
  </si>
  <si>
    <t>Vianda / Ayuda Alimentaria (art. 37 bis CCT)</t>
  </si>
  <si>
    <t>ACTUAL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</si>
  <si>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</si>
  <si>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</si>
  <si>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</si>
  <si>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</si>
  <si>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</si>
  <si>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</si>
  <si>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Oct-2019 9%</t>
  </si>
  <si>
    <t>Nov-2019 4,2%</t>
  </si>
  <si>
    <t xml:space="preserve"> Mar-2020 9%</t>
  </si>
  <si>
    <t>D</t>
  </si>
  <si>
    <t>H* 2</t>
  </si>
  <si>
    <t>A</t>
  </si>
  <si>
    <t>B</t>
  </si>
  <si>
    <t>I 3</t>
  </si>
  <si>
    <t>I* 4</t>
  </si>
  <si>
    <t>Mantenimiento *</t>
  </si>
  <si>
    <t>J 5</t>
  </si>
  <si>
    <t>Instr. y Elec.*</t>
  </si>
  <si>
    <t xml:space="preserve">J* </t>
  </si>
  <si>
    <t xml:space="preserve">K </t>
  </si>
  <si>
    <t>Op. Terminal #</t>
  </si>
  <si>
    <t xml:space="preserve">K* </t>
  </si>
  <si>
    <t xml:space="preserve">L </t>
  </si>
  <si>
    <t>Coor. Despacho #</t>
  </si>
  <si>
    <t># CCTI  Adicional 18%</t>
  </si>
  <si>
    <t>* CCTI Adicional 16%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</si>
  <si>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</si>
  <si>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</si>
  <si>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</si>
  <si>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</si>
  <si>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</si>
  <si>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Suma no Remunerativa por Unica Vez</t>
  </si>
  <si>
    <t>SEP-2020 13,5%</t>
  </si>
  <si>
    <t>Paritarias 2019 32,2% Mas revision 13,5%</t>
  </si>
  <si>
    <t>Jul- 19 10%</t>
  </si>
  <si>
    <t>Oct- 19 9%</t>
  </si>
  <si>
    <t>Nov-19 4,20%</t>
  </si>
  <si>
    <t>Enero-20 9%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</si>
  <si>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</si>
  <si>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</si>
  <si>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</si>
  <si>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</si>
  <si>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</si>
  <si>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</si>
  <si>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</si>
  <si>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</si>
  <si>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</si>
  <si>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</si>
  <si>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>Sondeadro, Ensayador, 1/2 Oficial</t>
  </si>
  <si>
    <t xml:space="preserve">41.288  </t>
  </si>
  <si>
    <t xml:space="preserve">44.666  </t>
  </si>
  <si>
    <t xml:space="preserve">46.242  </t>
  </si>
  <si>
    <t xml:space="preserve">49.621  </t>
  </si>
  <si>
    <t xml:space="preserve">55.739  </t>
  </si>
  <si>
    <t xml:space="preserve">60.299  </t>
  </si>
  <si>
    <t xml:space="preserve">62.427  </t>
  </si>
  <si>
    <t xml:space="preserve">66.988  </t>
  </si>
  <si>
    <t xml:space="preserve">51.197  </t>
  </si>
  <si>
    <t xml:space="preserve">55.386  </t>
  </si>
  <si>
    <t xml:space="preserve">57.341  </t>
  </si>
  <si>
    <t xml:space="preserve">61.529 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</si>
  <si>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</si>
  <si>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</si>
  <si>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</si>
  <si>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</si>
  <si>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</si>
  <si>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59.919  </t>
  </si>
  <si>
    <t xml:space="preserve">64.821  </t>
  </si>
  <si>
    <t xml:space="preserve">67.109  </t>
  </si>
  <si>
    <t xml:space="preserve">72.012  </t>
  </si>
  <si>
    <t xml:space="preserve">55.037  </t>
  </si>
  <si>
    <t xml:space="preserve">59.540  </t>
  </si>
  <si>
    <t xml:space="preserve">61.641  </t>
  </si>
  <si>
    <t xml:space="preserve">66.144  </t>
  </si>
  <si>
    <t>Maquinista, Oficial Sr.</t>
  </si>
  <si>
    <t xml:space="preserve">47.713  </t>
  </si>
  <si>
    <t xml:space="preserve">51.617  </t>
  </si>
  <si>
    <t xml:space="preserve">53.439  </t>
  </si>
  <si>
    <t xml:space="preserve">57.343  </t>
  </si>
  <si>
    <t xml:space="preserve">64.413  </t>
  </si>
  <si>
    <t xml:space="preserve">69.683  </t>
  </si>
  <si>
    <t xml:space="preserve">72.143  </t>
  </si>
  <si>
    <t xml:space="preserve">77.413  </t>
  </si>
  <si>
    <t xml:space="preserve">59.164  </t>
  </si>
  <si>
    <t xml:space="preserve">64.005  </t>
  </si>
  <si>
    <t xml:space="preserve">66.264  </t>
  </si>
  <si>
    <t xml:space="preserve">71.105 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</si>
  <si>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</si>
  <si>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</si>
  <si>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</si>
  <si>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</si>
  <si>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</si>
  <si>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 xml:space="preserve">69.244  </t>
  </si>
  <si>
    <t xml:space="preserve">74.909  </t>
  </si>
  <si>
    <t xml:space="preserve">77.553  </t>
  </si>
  <si>
    <t xml:space="preserve">83.219  </t>
  </si>
  <si>
    <t xml:space="preserve">63.602  </t>
  </si>
  <si>
    <t xml:space="preserve">68.806  </t>
  </si>
  <si>
    <t xml:space="preserve">71.234  </t>
  </si>
  <si>
    <t xml:space="preserve">76.438  </t>
  </si>
  <si>
    <t>Op. Campo</t>
  </si>
  <si>
    <t xml:space="preserve">55.139  </t>
  </si>
  <si>
    <t xml:space="preserve">59.651  </t>
  </si>
  <si>
    <t xml:space="preserve">61.756  </t>
  </si>
  <si>
    <t xml:space="preserve">66.267  </t>
  </si>
  <si>
    <t xml:space="preserve">74.438  </t>
  </si>
  <si>
    <t xml:space="preserve">80.529  </t>
  </si>
  <si>
    <t xml:space="preserve">83.371  </t>
  </si>
  <si>
    <t xml:space="preserve">89.461  </t>
  </si>
  <si>
    <t xml:space="preserve">68.373  </t>
  </si>
  <si>
    <t xml:space="preserve">73.967  </t>
  </si>
  <si>
    <t xml:space="preserve">76.578  </t>
  </si>
  <si>
    <t xml:space="preserve">82.172  </t>
  </si>
  <si>
    <t xml:space="preserve">59.274  </t>
  </si>
  <si>
    <t xml:space="preserve">64.124  </t>
  </si>
  <si>
    <t xml:space="preserve">66.387  </t>
  </si>
  <si>
    <t xml:space="preserve">71.237  </t>
  </si>
  <si>
    <t xml:space="preserve">80.020  </t>
  </si>
  <si>
    <t xml:space="preserve">86.567  </t>
  </si>
  <si>
    <t xml:space="preserve">89.622  </t>
  </si>
  <si>
    <t xml:space="preserve">96.170  </t>
  </si>
  <si>
    <t xml:space="preserve">73.500  </t>
  </si>
  <si>
    <t xml:space="preserve">79.514  </t>
  </si>
  <si>
    <t xml:space="preserve">82.320  </t>
  </si>
  <si>
    <t xml:space="preserve">88.334  </t>
  </si>
  <si>
    <t>Operador</t>
  </si>
  <si>
    <t xml:space="preserve">63.720  </t>
  </si>
  <si>
    <t xml:space="preserve">68.933  </t>
  </si>
  <si>
    <t xml:space="preserve">71.366  </t>
  </si>
  <si>
    <t xml:space="preserve">76.579  </t>
  </si>
  <si>
    <t xml:space="preserve">86.021  </t>
  </si>
  <si>
    <t xml:space="preserve">93.060  </t>
  </si>
  <si>
    <t xml:space="preserve">96.344  </t>
  </si>
  <si>
    <t xml:space="preserve">103.382  </t>
  </si>
  <si>
    <t xml:space="preserve">79.012  </t>
  </si>
  <si>
    <t xml:space="preserve">85.477  </t>
  </si>
  <si>
    <t xml:space="preserve">88.494  </t>
  </si>
  <si>
    <t xml:space="preserve">94.958  </t>
  </si>
  <si>
    <t>Supervisor Carga Semi Sr.</t>
  </si>
  <si>
    <t>Supervisor Carga Sr.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</si>
  <si>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</si>
  <si>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</si>
  <si>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</si>
  <si>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</si>
  <si>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140.966  </t>
  </si>
  <si>
    <t xml:space="preserve">152.499  </t>
  </si>
  <si>
    <t xml:space="preserve">157.882  </t>
  </si>
  <si>
    <t xml:space="preserve">169.415  </t>
  </si>
  <si>
    <t xml:space="preserve">129.480  </t>
  </si>
  <si>
    <t xml:space="preserve">140.073  </t>
  </si>
  <si>
    <t xml:space="preserve">145.017  </t>
  </si>
  <si>
    <t xml:space="preserve">155.611  </t>
  </si>
  <si>
    <t>350  </t>
  </si>
  <si>
    <t xml:space="preserve">378  </t>
  </si>
  <si>
    <t xml:space="preserve">392  </t>
  </si>
  <si>
    <t xml:space="preserve">420 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</si>
  <si>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</si>
  <si>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</si>
  <si>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</si>
  <si>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</si>
  <si>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</si>
  <si>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</si>
  <si>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</si>
  <si>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</si>
  <si>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</si>
  <si>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</si>
  <si>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</si>
  <si>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</si>
  <si>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</si>
  <si>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</si>
  <si>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</si>
  <si>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</si>
  <si>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</si>
  <si>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</si>
  <si>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</si>
  <si>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</si>
  <si>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</si>
  <si>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</si>
  <si>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DISPONIBILIDAD 22%</t>
  </si>
  <si>
    <t>Paritarias 2019 revision 13,5%</t>
  </si>
  <si>
    <t>ABRIL 2021 30%</t>
  </si>
  <si>
    <t>abril 2021 30%</t>
  </si>
  <si>
    <t>PARITARIAS REFINERIA BAHIA BLANCA S.A.U.</t>
  </si>
  <si>
    <t>art. 41 bis</t>
  </si>
  <si>
    <t xml:space="preserve">         PARITARIAS 2020</t>
  </si>
  <si>
    <t xml:space="preserve">                         PARITARIAS 2021 </t>
  </si>
  <si>
    <t xml:space="preserve">                       PARITARIA 2021</t>
  </si>
  <si>
    <t xml:space="preserve">           PARITARIA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</si>
</sst>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7" formatCode="&quot;$&quot;\ #,##0.00"/>
    <numFmt numFmtId="168" formatCode="[$$-2C0A]\ #,##0.00;[Red][$$-2C0A]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04">
    <xf numFmtId="0" fontId="0" fillId="0" borderId="0" xfId="0"/>
    <xf numFmtId="17" fontId="0" fillId="2" borderId="1" xfId="0" applyNumberFormat="1" applyFill="1" applyBorder="1"/>
    <xf numFmtId="164" fontId="2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17" fontId="0" fillId="2" borderId="3" xfId="0" applyNumberFormat="1" applyFill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164" fontId="2" fillId="2" borderId="4" xfId="1" applyNumberFormat="1" applyFont="1" applyFill="1" applyBorder="1"/>
    <xf numFmtId="164" fontId="2" fillId="2" borderId="9" xfId="1" applyNumberFormat="1" applyFont="1" applyFill="1" applyBorder="1"/>
    <xf numFmtId="164" fontId="2" fillId="2" borderId="12" xfId="1" applyNumberFormat="1" applyFont="1" applyFill="1" applyBorder="1"/>
    <xf numFmtId="164" fontId="2" fillId="0" borderId="27" xfId="1" applyNumberFormat="1" applyFont="1" applyBorder="1"/>
    <xf numFmtId="0" fontId="2" fillId="2" borderId="15" xfId="0" applyFont="1" applyFill="1" applyBorder="1"/>
    <xf numFmtId="0" fontId="2" fillId="2" borderId="28" xfId="0" applyFont="1" applyFill="1" applyBorder="1"/>
    <xf numFmtId="0" fontId="2" fillId="2" borderId="26" xfId="0" applyFont="1" applyFill="1" applyBorder="1"/>
    <xf numFmtId="164" fontId="4" fillId="2" borderId="29" xfId="1" applyNumberFormat="1" applyFont="1" applyFill="1" applyBorder="1"/>
    <xf numFmtId="164" fontId="2" fillId="0" borderId="30" xfId="1" applyNumberFormat="1" applyFont="1" applyBorder="1"/>
    <xf numFmtId="164" fontId="4" fillId="2" borderId="10" xfId="1" applyNumberFormat="1" applyFont="1" applyFill="1" applyBorder="1"/>
    <xf numFmtId="164" fontId="4" fillId="2" borderId="13" xfId="1" applyNumberFormat="1" applyFont="1" applyFill="1" applyBorder="1"/>
    <xf numFmtId="164" fontId="4" fillId="2" borderId="3" xfId="1" applyNumberFormat="1" applyFont="1" applyFill="1" applyBorder="1"/>
    <xf numFmtId="164" fontId="2" fillId="0" borderId="16" xfId="1" applyNumberFormat="1" applyFont="1" applyBorder="1"/>
    <xf numFmtId="164" fontId="4" fillId="2" borderId="1" xfId="1" applyNumberFormat="1" applyFont="1" applyFill="1" applyBorder="1"/>
    <xf numFmtId="164" fontId="2" fillId="0" borderId="28" xfId="1" applyNumberFormat="1" applyFont="1" applyBorder="1"/>
    <xf numFmtId="2" fontId="2" fillId="2" borderId="28" xfId="0" applyNumberFormat="1" applyFont="1" applyFill="1" applyBorder="1"/>
    <xf numFmtId="164" fontId="4" fillId="2" borderId="30" xfId="1" applyNumberFormat="1" applyFont="1" applyFill="1" applyBorder="1"/>
    <xf numFmtId="164" fontId="2" fillId="0" borderId="31" xfId="1" applyNumberFormat="1" applyFont="1" applyBorder="1"/>
    <xf numFmtId="164" fontId="2" fillId="0" borderId="32" xfId="1" applyNumberFormat="1" applyFont="1" applyBorder="1"/>
    <xf numFmtId="164" fontId="2" fillId="0" borderId="33" xfId="1" applyNumberFormat="1" applyFont="1" applyBorder="1"/>
    <xf numFmtId="164" fontId="2" fillId="0" borderId="34" xfId="1" applyNumberFormat="1" applyFont="1" applyBorder="1"/>
    <xf numFmtId="164" fontId="2" fillId="2" borderId="1" xfId="1" applyNumberFormat="1" applyFont="1" applyFill="1" applyBorder="1"/>
    <xf numFmtId="164" fontId="2" fillId="0" borderId="35" xfId="1" applyNumberFormat="1" applyFont="1" applyBorder="1"/>
    <xf numFmtId="164" fontId="2" fillId="0" borderId="36" xfId="1" applyNumberFormat="1" applyFont="1" applyBorder="1"/>
    <xf numFmtId="164" fontId="2" fillId="0" borderId="37" xfId="1" applyNumberFormat="1" applyFont="1" applyBorder="1"/>
    <xf numFmtId="0" fontId="5" fillId="0" borderId="15" xfId="0" applyFont="1" applyBorder="1"/>
    <xf numFmtId="0" fontId="6" fillId="0" borderId="26" xfId="0" applyFont="1" applyBorder="1"/>
    <xf numFmtId="164" fontId="2" fillId="2" borderId="1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0" fontId="5" fillId="0" borderId="38" xfId="0" applyFont="1" applyBorder="1"/>
    <xf numFmtId="0" fontId="6" fillId="0" borderId="39" xfId="0" applyFont="1" applyBorder="1"/>
    <xf numFmtId="164" fontId="2" fillId="2" borderId="3" xfId="1" applyNumberFormat="1" applyFont="1" applyFill="1" applyBorder="1" applyAlignment="1">
      <alignment horizontal="center"/>
    </xf>
    <xf numFmtId="0" fontId="6" fillId="0" borderId="28" xfId="0" applyFont="1" applyBorder="1"/>
    <xf numFmtId="164" fontId="2" fillId="0" borderId="1" xfId="1" applyNumberFormat="1" applyFont="1" applyFill="1" applyBorder="1" applyAlignment="1">
      <alignment horizontal="center"/>
    </xf>
    <xf numFmtId="0" fontId="3" fillId="2" borderId="15" xfId="2" applyFont="1" applyFill="1" applyBorder="1"/>
    <xf numFmtId="0" fontId="7" fillId="2" borderId="28" xfId="2" applyFill="1" applyBorder="1"/>
    <xf numFmtId="0" fontId="3" fillId="2" borderId="26" xfId="2" applyFont="1" applyFill="1" applyBorder="1"/>
    <xf numFmtId="6" fontId="3" fillId="0" borderId="26" xfId="2" applyNumberFormat="1" applyFont="1" applyFill="1" applyBorder="1"/>
    <xf numFmtId="165" fontId="2" fillId="0" borderId="26" xfId="0" applyNumberFormat="1" applyFont="1" applyBorder="1"/>
    <xf numFmtId="6" fontId="2" fillId="0" borderId="1" xfId="0" applyNumberFormat="1" applyFont="1" applyBorder="1"/>
    <xf numFmtId="165" fontId="2" fillId="0" borderId="1" xfId="0" applyNumberFormat="1" applyFont="1" applyBorder="1"/>
    <xf numFmtId="0" fontId="11" fillId="3" borderId="30" xfId="0" applyFont="1" applyFill="1" applyBorder="1" applyAlignment="1">
      <alignment wrapText="1"/>
    </xf>
    <xf numFmtId="0" fontId="11" fillId="3" borderId="30" xfId="0" applyFont="1" applyFill="1" applyBorder="1" applyAlignment="1">
      <alignment horizontal="center" wrapText="1"/>
    </xf>
    <xf numFmtId="0" fontId="11" fillId="3" borderId="42" xfId="0" applyFont="1" applyFill="1" applyBorder="1" applyAlignment="1">
      <alignment horizontal="center" wrapText="1"/>
    </xf>
    <xf numFmtId="0" fontId="12" fillId="4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164" fontId="15" fillId="5" borderId="48" xfId="1" applyNumberFormat="1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3" fillId="5" borderId="52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4" fontId="17" fillId="5" borderId="54" xfId="0" applyNumberFormat="1" applyFont="1" applyFill="1" applyBorder="1" applyAlignment="1">
      <alignment horizontal="center"/>
    </xf>
    <xf numFmtId="4" fontId="13" fillId="5" borderId="55" xfId="0" applyNumberFormat="1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7" fillId="5" borderId="0" xfId="0" applyFont="1" applyFill="1"/>
    <xf numFmtId="0" fontId="12" fillId="5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8" fillId="5" borderId="43" xfId="0" applyFont="1" applyFill="1" applyBorder="1" applyAlignment="1">
      <alignment horizontal="center"/>
    </xf>
    <xf numFmtId="0" fontId="13" fillId="5" borderId="5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0" borderId="0" xfId="0" applyFont="1" applyBorder="1"/>
    <xf numFmtId="3" fontId="0" fillId="0" borderId="0" xfId="0" applyNumberFormat="1"/>
    <xf numFmtId="164" fontId="16" fillId="6" borderId="1" xfId="1" applyNumberFormat="1" applyFont="1" applyFill="1" applyBorder="1" applyAlignment="1">
      <alignment horizontal="center" vertical="center"/>
    </xf>
    <xf numFmtId="164" fontId="16" fillId="6" borderId="16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horizontal="center" vertical="center"/>
    </xf>
    <xf numFmtId="164" fontId="16" fillId="6" borderId="62" xfId="1" applyNumberFormat="1" applyFont="1" applyFill="1" applyBorder="1" applyAlignment="1">
      <alignment horizontal="center" vertical="center"/>
    </xf>
    <xf numFmtId="164" fontId="16" fillId="7" borderId="30" xfId="1" applyNumberFormat="1" applyFont="1" applyFill="1" applyBorder="1" applyAlignment="1">
      <alignment horizontal="center" vertical="center"/>
    </xf>
    <xf numFmtId="164" fontId="16" fillId="7" borderId="1" xfId="1" applyNumberFormat="1" applyFont="1" applyFill="1" applyBorder="1" applyAlignment="1">
      <alignment horizontal="center" vertical="center"/>
    </xf>
    <xf numFmtId="0" fontId="20" fillId="0" borderId="0" xfId="0" applyFont="1"/>
    <xf numFmtId="14" fontId="2" fillId="2" borderId="1" xfId="0" applyNumberFormat="1" applyFont="1" applyFill="1" applyBorder="1"/>
    <xf numFmtId="17" fontId="0" fillId="2" borderId="40" xfId="0" applyNumberFormat="1" applyFill="1" applyBorder="1"/>
    <xf numFmtId="164" fontId="2" fillId="0" borderId="15" xfId="1" applyNumberFormat="1" applyFont="1" applyBorder="1"/>
    <xf numFmtId="17" fontId="2" fillId="2" borderId="1" xfId="0" applyNumberFormat="1" applyFont="1" applyFill="1" applyBorder="1"/>
    <xf numFmtId="164" fontId="2" fillId="0" borderId="29" xfId="0" applyNumberFormat="1" applyFont="1" applyBorder="1"/>
    <xf numFmtId="164" fontId="2" fillId="0" borderId="49" xfId="0" applyNumberFormat="1" applyFont="1" applyBorder="1"/>
    <xf numFmtId="164" fontId="2" fillId="0" borderId="61" xfId="0" applyNumberFormat="1" applyFont="1" applyBorder="1"/>
    <xf numFmtId="0" fontId="2" fillId="2" borderId="1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30" xfId="0" applyNumberFormat="1" applyFont="1" applyBorder="1"/>
    <xf numFmtId="17" fontId="2" fillId="2" borderId="3" xfId="0" applyNumberFormat="1" applyFont="1" applyFill="1" applyBorder="1"/>
    <xf numFmtId="0" fontId="12" fillId="4" borderId="60" xfId="0" applyFont="1" applyFill="1" applyBorder="1" applyAlignment="1">
      <alignment horizontal="center" vertical="center" wrapText="1"/>
    </xf>
    <xf numFmtId="0" fontId="0" fillId="5" borderId="17" xfId="0" applyFill="1" applyBorder="1"/>
    <xf numFmtId="14" fontId="2" fillId="2" borderId="26" xfId="0" applyNumberFormat="1" applyFont="1" applyFill="1" applyBorder="1"/>
    <xf numFmtId="164" fontId="2" fillId="0" borderId="68" xfId="1" applyNumberFormat="1" applyFont="1" applyBorder="1"/>
    <xf numFmtId="0" fontId="21" fillId="0" borderId="0" xfId="0" applyFont="1"/>
    <xf numFmtId="0" fontId="0" fillId="5" borderId="65" xfId="0" applyFill="1" applyBorder="1"/>
    <xf numFmtId="44" fontId="22" fillId="8" borderId="30" xfId="1" applyFont="1" applyFill="1" applyBorder="1" applyAlignment="1">
      <alignment horizontal="center" vertical="center" wrapText="1"/>
    </xf>
    <xf numFmtId="44" fontId="22" fillId="0" borderId="30" xfId="1" applyFont="1" applyBorder="1" applyAlignment="1">
      <alignment horizontal="center" vertical="center"/>
    </xf>
    <xf numFmtId="44" fontId="22" fillId="0" borderId="39" xfId="1" applyFont="1" applyBorder="1" applyAlignment="1">
      <alignment horizontal="center" vertical="center"/>
    </xf>
    <xf numFmtId="44" fontId="22" fillId="0" borderId="41" xfId="1" applyFont="1" applyBorder="1" applyAlignment="1">
      <alignment horizontal="center" vertical="center"/>
    </xf>
    <xf numFmtId="44" fontId="22" fillId="0" borderId="0" xfId="1" applyFont="1" applyAlignment="1">
      <alignment horizontal="center" vertical="center"/>
    </xf>
    <xf numFmtId="44" fontId="22" fillId="0" borderId="26" xfId="1" applyFont="1" applyBorder="1" applyAlignment="1">
      <alignment horizontal="center" vertical="center"/>
    </xf>
    <xf numFmtId="44" fontId="2" fillId="8" borderId="3" xfId="1" applyFont="1" applyFill="1" applyBorder="1" applyAlignment="1">
      <alignment horizontal="center" vertical="center"/>
    </xf>
    <xf numFmtId="44" fontId="21" fillId="0" borderId="0" xfId="1" applyFont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23" fillId="9" borderId="39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44" fontId="3" fillId="0" borderId="5" xfId="1" applyNumberFormat="1" applyFont="1" applyBorder="1" applyAlignment="1">
      <alignment horizontal="center"/>
    </xf>
    <xf numFmtId="44" fontId="2" fillId="0" borderId="6" xfId="1" applyNumberFormat="1" applyFont="1" applyBorder="1"/>
    <xf numFmtId="44" fontId="2" fillId="0" borderId="2" xfId="1" applyNumberFormat="1" applyFont="1" applyBorder="1"/>
    <xf numFmtId="44" fontId="2" fillId="0" borderId="7" xfId="1" applyNumberFormat="1" applyFont="1" applyBorder="1"/>
    <xf numFmtId="44" fontId="2" fillId="0" borderId="8" xfId="1" applyNumberFormat="1" applyFont="1" applyBorder="1"/>
    <xf numFmtId="44" fontId="2" fillId="0" borderId="63" xfId="1" applyNumberFormat="1" applyFont="1" applyBorder="1"/>
    <xf numFmtId="44" fontId="2" fillId="0" borderId="29" xfId="0" applyNumberFormat="1" applyFont="1" applyBorder="1"/>
    <xf numFmtId="44" fontId="3" fillId="0" borderId="10" xfId="1" applyNumberFormat="1" applyFont="1" applyBorder="1"/>
    <xf numFmtId="44" fontId="2" fillId="0" borderId="11" xfId="1" applyNumberFormat="1" applyFont="1" applyBorder="1"/>
    <xf numFmtId="44" fontId="2" fillId="0" borderId="49" xfId="0" applyNumberFormat="1" applyFont="1" applyBorder="1"/>
    <xf numFmtId="44" fontId="3" fillId="0" borderId="13" xfId="1" applyNumberFormat="1" applyFont="1" applyBorder="1"/>
    <xf numFmtId="44" fontId="2" fillId="0" borderId="14" xfId="1" applyNumberFormat="1" applyFont="1" applyBorder="1"/>
    <xf numFmtId="44" fontId="2" fillId="0" borderId="1" xfId="1" applyNumberFormat="1" applyFont="1" applyBorder="1"/>
    <xf numFmtId="44" fontId="2" fillId="0" borderId="15" xfId="1" applyNumberFormat="1" applyFont="1" applyBorder="1"/>
    <xf numFmtId="44" fontId="2" fillId="0" borderId="61" xfId="0" applyNumberFormat="1" applyFont="1" applyBorder="1"/>
    <xf numFmtId="44" fontId="2" fillId="0" borderId="18" xfId="1" applyNumberFormat="1" applyFont="1" applyBorder="1"/>
    <xf numFmtId="44" fontId="2" fillId="0" borderId="19" xfId="1" applyNumberFormat="1" applyFont="1" applyBorder="1"/>
    <xf numFmtId="44" fontId="2" fillId="0" borderId="20" xfId="1" applyNumberFormat="1" applyFont="1" applyBorder="1"/>
    <xf numFmtId="44" fontId="2" fillId="0" borderId="21" xfId="1" applyNumberFormat="1" applyFont="1" applyBorder="1"/>
    <xf numFmtId="44" fontId="2" fillId="0" borderId="22" xfId="1" applyNumberFormat="1" applyFont="1" applyBorder="1"/>
    <xf numFmtId="44" fontId="2" fillId="0" borderId="23" xfId="1" applyNumberFormat="1" applyFont="1" applyBorder="1"/>
    <xf numFmtId="44" fontId="2" fillId="0" borderId="24" xfId="1" applyNumberFormat="1" applyFont="1" applyBorder="1"/>
    <xf numFmtId="44" fontId="2" fillId="0" borderId="25" xfId="1" applyNumberFormat="1" applyFont="1" applyBorder="1"/>
    <xf numFmtId="44" fontId="2" fillId="0" borderId="26" xfId="1" applyNumberFormat="1" applyFont="1" applyBorder="1"/>
    <xf numFmtId="44" fontId="2" fillId="0" borderId="5" xfId="1" applyNumberFormat="1" applyFont="1" applyBorder="1"/>
    <xf numFmtId="44" fontId="2" fillId="0" borderId="48" xfId="1" applyNumberFormat="1" applyFont="1" applyBorder="1"/>
    <xf numFmtId="44" fontId="2" fillId="0" borderId="66" xfId="1" applyNumberFormat="1" applyFont="1" applyBorder="1"/>
    <xf numFmtId="44" fontId="15" fillId="5" borderId="5" xfId="1" applyNumberFormat="1" applyFont="1" applyFill="1" applyBorder="1" applyAlignment="1">
      <alignment horizontal="center" vertical="center"/>
    </xf>
    <xf numFmtId="44" fontId="16" fillId="5" borderId="5" xfId="1" applyNumberFormat="1" applyFont="1" applyFill="1" applyBorder="1" applyAlignment="1">
      <alignment horizontal="center" vertical="center"/>
    </xf>
    <xf numFmtId="44" fontId="16" fillId="5" borderId="63" xfId="1" applyNumberFormat="1" applyFont="1" applyFill="1" applyBorder="1" applyAlignment="1">
      <alignment horizontal="center" vertical="center"/>
    </xf>
    <xf numFmtId="44" fontId="15" fillId="5" borderId="49" xfId="1" applyNumberFormat="1" applyFont="1" applyFill="1" applyBorder="1" applyAlignment="1">
      <alignment horizontal="center" vertical="center"/>
    </xf>
    <xf numFmtId="44" fontId="16" fillId="5" borderId="49" xfId="1" applyNumberFormat="1" applyFont="1" applyFill="1" applyBorder="1" applyAlignment="1">
      <alignment horizontal="center" vertical="center"/>
    </xf>
    <xf numFmtId="44" fontId="16" fillId="5" borderId="67" xfId="1" applyNumberFormat="1" applyFont="1" applyFill="1" applyBorder="1" applyAlignment="1">
      <alignment horizontal="center" vertical="center"/>
    </xf>
    <xf numFmtId="168" fontId="22" fillId="0" borderId="30" xfId="1" applyNumberFormat="1" applyFont="1" applyBorder="1" applyAlignment="1">
      <alignment horizontal="center" vertical="center"/>
    </xf>
    <xf numFmtId="168" fontId="22" fillId="0" borderId="39" xfId="1" applyNumberFormat="1" applyFont="1" applyBorder="1" applyAlignment="1">
      <alignment horizontal="center" vertical="center"/>
    </xf>
    <xf numFmtId="168" fontId="22" fillId="0" borderId="41" xfId="1" applyNumberFormat="1" applyFont="1" applyBorder="1" applyAlignment="1">
      <alignment horizontal="center" vertical="center"/>
    </xf>
    <xf numFmtId="168" fontId="22" fillId="0" borderId="0" xfId="1" applyNumberFormat="1" applyFont="1" applyAlignment="1">
      <alignment horizontal="center" vertical="center"/>
    </xf>
    <xf numFmtId="168" fontId="22" fillId="0" borderId="26" xfId="1" applyNumberFormat="1" applyFont="1" applyBorder="1" applyAlignment="1">
      <alignment horizontal="center" vertical="center"/>
    </xf>
    <xf numFmtId="168" fontId="22" fillId="0" borderId="1" xfId="1" applyNumberFormat="1" applyFont="1" applyBorder="1" applyAlignment="1">
      <alignment horizontal="center" vertical="center"/>
    </xf>
    <xf numFmtId="167" fontId="16" fillId="5" borderId="61" xfId="1" applyNumberFormat="1" applyFont="1" applyFill="1" applyBorder="1" applyAlignment="1">
      <alignment horizontal="center" vertical="center"/>
    </xf>
    <xf numFmtId="167" fontId="16" fillId="5" borderId="62" xfId="1" applyNumberFormat="1" applyFont="1" applyFill="1" applyBorder="1" applyAlignment="1">
      <alignment horizontal="center" vertical="center"/>
    </xf>
    <xf numFmtId="167" fontId="15" fillId="5" borderId="61" xfId="1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44" fontId="16" fillId="5" borderId="63" xfId="0" applyNumberFormat="1" applyFont="1" applyFill="1" applyBorder="1"/>
    <xf numFmtId="167" fontId="16" fillId="5" borderId="15" xfId="0" applyNumberFormat="1" applyFont="1" applyFill="1" applyBorder="1"/>
    <xf numFmtId="0" fontId="0" fillId="0" borderId="0" xfId="0" applyBorder="1"/>
    <xf numFmtId="17" fontId="2" fillId="7" borderId="1" xfId="0" applyNumberFormat="1" applyFont="1" applyFill="1" applyBorder="1"/>
    <xf numFmtId="44" fontId="2" fillId="0" borderId="0" xfId="1" applyNumberFormat="1" applyFont="1" applyBorder="1"/>
    <xf numFmtId="164" fontId="2" fillId="7" borderId="1" xfId="0" applyNumberFormat="1" applyFont="1" applyFill="1" applyBorder="1"/>
    <xf numFmtId="164" fontId="0" fillId="7" borderId="1" xfId="0" applyNumberFormat="1" applyFill="1" applyBorder="1"/>
    <xf numFmtId="165" fontId="2" fillId="7" borderId="1" xfId="0" applyNumberFormat="1" applyFont="1" applyFill="1" applyBorder="1"/>
    <xf numFmtId="17" fontId="0" fillId="10" borderId="1" xfId="0" applyNumberFormat="1" applyFill="1" applyBorder="1"/>
    <xf numFmtId="17" fontId="2" fillId="10" borderId="1" xfId="1" applyNumberFormat="1" applyFont="1" applyFill="1" applyBorder="1"/>
    <xf numFmtId="17" fontId="2" fillId="10" borderId="1" xfId="0" applyNumberFormat="1" applyFont="1" applyFill="1" applyBorder="1"/>
    <xf numFmtId="164" fontId="22" fillId="0" borderId="0" xfId="1" applyNumberFormat="1" applyFont="1"/>
    <xf numFmtId="17" fontId="22" fillId="7" borderId="3" xfId="0" applyNumberFormat="1" applyFont="1" applyFill="1" applyBorder="1"/>
    <xf numFmtId="9" fontId="22" fillId="7" borderId="30" xfId="0" applyNumberFormat="1" applyFont="1" applyFill="1" applyBorder="1"/>
    <xf numFmtId="17" fontId="24" fillId="2" borderId="1" xfId="0" applyNumberFormat="1" applyFont="1" applyFill="1" applyBorder="1" applyAlignment="1">
      <alignment vertical="center"/>
    </xf>
    <xf numFmtId="0" fontId="26" fillId="0" borderId="0" xfId="0" applyFont="1"/>
    <xf numFmtId="44" fontId="0" fillId="7" borderId="15" xfId="0" applyNumberFormat="1" applyFill="1" applyBorder="1"/>
    <xf numFmtId="17" fontId="2" fillId="10" borderId="15" xfId="1" applyNumberFormat="1" applyFont="1" applyFill="1" applyBorder="1"/>
    <xf numFmtId="44" fontId="2" fillId="7" borderId="15" xfId="1" applyNumberFormat="1" applyFont="1" applyFill="1" applyBorder="1"/>
    <xf numFmtId="44" fontId="2" fillId="7" borderId="15" xfId="0" applyNumberFormat="1" applyFont="1" applyFill="1" applyBorder="1"/>
    <xf numFmtId="164" fontId="2" fillId="7" borderId="15" xfId="0" applyNumberFormat="1" applyFont="1" applyFill="1" applyBorder="1"/>
    <xf numFmtId="17" fontId="2" fillId="10" borderId="40" xfId="0" applyNumberFormat="1" applyFont="1" applyFill="1" applyBorder="1"/>
    <xf numFmtId="44" fontId="2" fillId="7" borderId="63" xfId="0" applyNumberFormat="1" applyFont="1" applyFill="1" applyBorder="1"/>
    <xf numFmtId="44" fontId="2" fillId="7" borderId="67" xfId="0" applyNumberFormat="1" applyFont="1" applyFill="1" applyBorder="1"/>
    <xf numFmtId="44" fontId="2" fillId="7" borderId="62" xfId="0" applyNumberFormat="1" applyFont="1" applyFill="1" applyBorder="1"/>
    <xf numFmtId="17" fontId="2" fillId="10" borderId="15" xfId="0" applyNumberFormat="1" applyFont="1" applyFill="1" applyBorder="1"/>
    <xf numFmtId="44" fontId="2" fillId="7" borderId="72" xfId="0" applyNumberFormat="1" applyFont="1" applyFill="1" applyBorder="1"/>
    <xf numFmtId="164" fontId="2" fillId="7" borderId="63" xfId="0" applyNumberFormat="1" applyFont="1" applyFill="1" applyBorder="1"/>
    <xf numFmtId="164" fontId="2" fillId="7" borderId="67" xfId="0" applyNumberFormat="1" applyFont="1" applyFill="1" applyBorder="1"/>
    <xf numFmtId="164" fontId="2" fillId="7" borderId="62" xfId="0" applyNumberFormat="1" applyFont="1" applyFill="1" applyBorder="1"/>
    <xf numFmtId="17" fontId="2" fillId="2" borderId="30" xfId="0" applyNumberFormat="1" applyFont="1" applyFill="1" applyBorder="1"/>
    <xf numFmtId="17" fontId="2" fillId="10" borderId="30" xfId="0" applyNumberFormat="1" applyFont="1" applyFill="1" applyBorder="1"/>
    <xf numFmtId="17" fontId="2" fillId="10" borderId="38" xfId="0" applyNumberFormat="1" applyFont="1" applyFill="1" applyBorder="1"/>
    <xf numFmtId="165" fontId="2" fillId="7" borderId="15" xfId="0" applyNumberFormat="1" applyFont="1" applyFill="1" applyBorder="1"/>
    <xf numFmtId="44" fontId="2" fillId="4" borderId="73" xfId="0" applyNumberFormat="1" applyFont="1" applyFill="1" applyBorder="1"/>
    <xf numFmtId="44" fontId="2" fillId="4" borderId="71" xfId="0" applyNumberFormat="1" applyFont="1" applyFill="1" applyBorder="1"/>
    <xf numFmtId="44" fontId="2" fillId="4" borderId="74" xfId="0" applyNumberFormat="1" applyFont="1" applyFill="1" applyBorder="1"/>
    <xf numFmtId="165" fontId="2" fillId="4" borderId="1" xfId="0" applyNumberFormat="1" applyFont="1" applyFill="1" applyBorder="1"/>
    <xf numFmtId="165" fontId="2" fillId="4" borderId="73" xfId="0" applyNumberFormat="1" applyFont="1" applyFill="1" applyBorder="1"/>
    <xf numFmtId="44" fontId="2" fillId="6" borderId="15" xfId="0" applyNumberFormat="1" applyFont="1" applyFill="1" applyBorder="1"/>
    <xf numFmtId="164" fontId="2" fillId="6" borderId="15" xfId="0" applyNumberFormat="1" applyFont="1" applyFill="1" applyBorder="1"/>
    <xf numFmtId="164" fontId="2" fillId="4" borderId="1" xfId="0" applyNumberFormat="1" applyFont="1" applyFill="1" applyBorder="1"/>
    <xf numFmtId="164" fontId="2" fillId="4" borderId="71" xfId="0" applyNumberFormat="1" applyFont="1" applyFill="1" applyBorder="1"/>
    <xf numFmtId="164" fontId="2" fillId="4" borderId="73" xfId="0" applyNumberFormat="1" applyFont="1" applyFill="1" applyBorder="1"/>
    <xf numFmtId="0" fontId="2" fillId="2" borderId="40" xfId="0" applyFont="1" applyFill="1" applyBorder="1"/>
    <xf numFmtId="0" fontId="2" fillId="2" borderId="17" xfId="0" applyFont="1" applyFill="1" applyBorder="1"/>
    <xf numFmtId="9" fontId="2" fillId="2" borderId="38" xfId="0" applyNumberFormat="1" applyFont="1" applyFill="1" applyBorder="1"/>
    <xf numFmtId="0" fontId="2" fillId="2" borderId="39" xfId="0" applyFont="1" applyFill="1" applyBorder="1"/>
    <xf numFmtId="0" fontId="0" fillId="10" borderId="15" xfId="0" applyFill="1" applyBorder="1"/>
    <xf numFmtId="0" fontId="0" fillId="10" borderId="28" xfId="0" applyFill="1" applyBorder="1"/>
    <xf numFmtId="0" fontId="0" fillId="10" borderId="26" xfId="0" applyFill="1" applyBorder="1"/>
    <xf numFmtId="164" fontId="22" fillId="7" borderId="15" xfId="1" applyNumberFormat="1" applyFont="1" applyFill="1" applyBorder="1"/>
    <xf numFmtId="164" fontId="22" fillId="0" borderId="15" xfId="1" applyNumberFormat="1" applyFont="1" applyBorder="1"/>
    <xf numFmtId="164" fontId="2" fillId="11" borderId="73" xfId="0" applyNumberFormat="1" applyFont="1" applyFill="1" applyBorder="1"/>
    <xf numFmtId="164" fontId="2" fillId="11" borderId="71" xfId="0" applyNumberFormat="1" applyFont="1" applyFill="1" applyBorder="1"/>
    <xf numFmtId="17" fontId="0" fillId="7" borderId="3" xfId="0" applyNumberFormat="1" applyFill="1" applyBorder="1"/>
    <xf numFmtId="9" fontId="0" fillId="7" borderId="30" xfId="0" applyNumberFormat="1" applyFill="1" applyBorder="1"/>
    <xf numFmtId="17" fontId="0" fillId="10" borderId="3" xfId="0" applyNumberFormat="1" applyFill="1" applyBorder="1"/>
    <xf numFmtId="9" fontId="0" fillId="10" borderId="30" xfId="0" applyNumberFormat="1" applyFill="1" applyBorder="1"/>
    <xf numFmtId="0" fontId="0" fillId="7" borderId="15" xfId="0" applyFill="1" applyBorder="1"/>
    <xf numFmtId="0" fontId="0" fillId="7" borderId="26" xfId="0" applyFill="1" applyBorder="1"/>
    <xf numFmtId="164" fontId="2" fillId="11" borderId="71" xfId="1" applyNumberFormat="1" applyFont="1" applyFill="1" applyBorder="1"/>
    <xf numFmtId="17" fontId="2" fillId="10" borderId="1" xfId="0" applyNumberFormat="1" applyFont="1" applyFill="1" applyBorder="1" applyAlignment="1">
      <alignment horizontal="center"/>
    </xf>
    <xf numFmtId="164" fontId="2" fillId="11" borderId="81" xfId="0" applyNumberFormat="1" applyFont="1" applyFill="1" applyBorder="1"/>
    <xf numFmtId="164" fontId="2" fillId="11" borderId="82" xfId="0" applyNumberFormat="1" applyFont="1" applyFill="1" applyBorder="1"/>
    <xf numFmtId="0" fontId="0" fillId="0" borderId="70" xfId="0" applyBorder="1"/>
    <xf numFmtId="0" fontId="0" fillId="0" borderId="65" xfId="0" applyBorder="1"/>
    <xf numFmtId="164" fontId="2" fillId="11" borderId="76" xfId="0" applyNumberFormat="1" applyFont="1" applyFill="1" applyBorder="1"/>
    <xf numFmtId="164" fontId="2" fillId="11" borderId="77" xfId="0" applyNumberFormat="1" applyFont="1" applyFill="1" applyBorder="1"/>
    <xf numFmtId="164" fontId="2" fillId="11" borderId="76" xfId="1" applyNumberFormat="1" applyFont="1" applyFill="1" applyBorder="1"/>
    <xf numFmtId="164" fontId="2" fillId="11" borderId="77" xfId="1" applyNumberFormat="1" applyFont="1" applyFill="1" applyBorder="1"/>
    <xf numFmtId="164" fontId="2" fillId="11" borderId="78" xfId="0" applyNumberFormat="1" applyFont="1" applyFill="1" applyBorder="1"/>
    <xf numFmtId="164" fontId="2" fillId="11" borderId="79" xfId="0" applyNumberFormat="1" applyFont="1" applyFill="1" applyBorder="1"/>
    <xf numFmtId="164" fontId="2" fillId="11" borderId="80" xfId="0" applyNumberFormat="1" applyFont="1" applyFill="1" applyBorder="1"/>
    <xf numFmtId="17" fontId="22" fillId="8" borderId="40" xfId="0" applyNumberFormat="1" applyFont="1" applyFill="1" applyBorder="1"/>
    <xf numFmtId="10" fontId="22" fillId="8" borderId="38" xfId="0" applyNumberFormat="1" applyFont="1" applyFill="1" applyBorder="1"/>
    <xf numFmtId="164" fontId="25" fillId="0" borderId="15" xfId="1" applyNumberFormat="1" applyFont="1" applyBorder="1"/>
    <xf numFmtId="164" fontId="22" fillId="0" borderId="70" xfId="1" applyNumberFormat="1" applyFont="1" applyBorder="1"/>
    <xf numFmtId="0" fontId="0" fillId="5" borderId="16" xfId="0" applyFill="1" applyBorder="1"/>
    <xf numFmtId="0" fontId="0" fillId="5" borderId="41" xfId="0" applyFill="1" applyBorder="1"/>
    <xf numFmtId="44" fontId="2" fillId="6" borderId="82" xfId="0" applyNumberFormat="1" applyFont="1" applyFill="1" applyBorder="1"/>
    <xf numFmtId="44" fontId="2" fillId="6" borderId="77" xfId="0" applyNumberFormat="1" applyFont="1" applyFill="1" applyBorder="1"/>
    <xf numFmtId="44" fontId="2" fillId="6" borderId="83" xfId="0" applyNumberFormat="1" applyFont="1" applyFill="1" applyBorder="1"/>
    <xf numFmtId="164" fontId="2" fillId="6" borderId="82" xfId="0" applyNumberFormat="1" applyFont="1" applyFill="1" applyBorder="1"/>
    <xf numFmtId="164" fontId="2" fillId="6" borderId="77" xfId="0" applyNumberFormat="1" applyFont="1" applyFill="1" applyBorder="1"/>
    <xf numFmtId="164" fontId="2" fillId="6" borderId="80" xfId="0" applyNumberFormat="1" applyFont="1" applyFill="1" applyBorder="1"/>
    <xf numFmtId="17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2" borderId="70" xfId="0" applyNumberFormat="1" applyFont="1" applyFill="1" applyBorder="1" applyAlignment="1">
      <alignment horizontal="center"/>
    </xf>
    <xf numFmtId="44" fontId="2" fillId="4" borderId="81" xfId="0" applyNumberFormat="1" applyFont="1" applyFill="1" applyBorder="1"/>
    <xf numFmtId="44" fontId="2" fillId="4" borderId="82" xfId="0" applyNumberFormat="1" applyFont="1" applyFill="1" applyBorder="1"/>
    <xf numFmtId="44" fontId="2" fillId="4" borderId="76" xfId="0" applyNumberFormat="1" applyFont="1" applyFill="1" applyBorder="1"/>
    <xf numFmtId="44" fontId="2" fillId="4" borderId="77" xfId="0" applyNumberFormat="1" applyFont="1" applyFill="1" applyBorder="1"/>
    <xf numFmtId="44" fontId="2" fillId="4" borderId="84" xfId="0" applyNumberFormat="1" applyFont="1" applyFill="1" applyBorder="1"/>
    <xf numFmtId="44" fontId="2" fillId="4" borderId="83" xfId="0" applyNumberFormat="1" applyFont="1" applyFill="1" applyBorder="1"/>
    <xf numFmtId="164" fontId="2" fillId="4" borderId="81" xfId="0" applyNumberFormat="1" applyFont="1" applyFill="1" applyBorder="1"/>
    <xf numFmtId="164" fontId="2" fillId="4" borderId="82" xfId="0" applyNumberFormat="1" applyFont="1" applyFill="1" applyBorder="1"/>
    <xf numFmtId="164" fontId="2" fillId="4" borderId="76" xfId="0" applyNumberFormat="1" applyFont="1" applyFill="1" applyBorder="1"/>
    <xf numFmtId="164" fontId="2" fillId="4" borderId="77" xfId="0" applyNumberFormat="1" applyFont="1" applyFill="1" applyBorder="1"/>
    <xf numFmtId="164" fontId="2" fillId="4" borderId="78" xfId="0" applyNumberFormat="1" applyFont="1" applyFill="1" applyBorder="1"/>
    <xf numFmtId="164" fontId="2" fillId="4" borderId="79" xfId="0" applyNumberFormat="1" applyFont="1" applyFill="1" applyBorder="1"/>
    <xf numFmtId="164" fontId="2" fillId="4" borderId="80" xfId="0" applyNumberFormat="1" applyFont="1" applyFill="1" applyBorder="1"/>
    <xf numFmtId="9" fontId="2" fillId="2" borderId="1" xfId="0" applyNumberFormat="1" applyFont="1" applyFill="1" applyBorder="1"/>
    <xf numFmtId="164" fontId="2" fillId="4" borderId="74" xfId="0" applyNumberFormat="1" applyFont="1" applyFill="1" applyBorder="1"/>
    <xf numFmtId="164" fontId="2" fillId="4" borderId="75" xfId="0" applyNumberFormat="1" applyFont="1" applyFill="1" applyBorder="1"/>
    <xf numFmtId="0" fontId="15" fillId="3" borderId="15" xfId="0" applyFont="1" applyFill="1" applyBorder="1" applyAlignment="1"/>
    <xf numFmtId="0" fontId="15" fillId="3" borderId="28" xfId="0" applyFont="1" applyFill="1" applyBorder="1" applyAlignment="1"/>
    <xf numFmtId="0" fontId="15" fillId="3" borderId="26" xfId="0" applyFont="1" applyFill="1" applyBorder="1" applyAlignment="1"/>
    <xf numFmtId="0" fontId="8" fillId="3" borderId="4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9" fillId="3" borderId="15" xfId="0" applyFont="1" applyFill="1" applyBorder="1" applyAlignment="1"/>
    <xf numFmtId="0" fontId="19" fillId="3" borderId="28" xfId="0" applyFont="1" applyFill="1" applyBorder="1" applyAlignment="1"/>
    <xf numFmtId="0" fontId="19" fillId="3" borderId="26" xfId="0" applyFont="1" applyFill="1" applyBorder="1" applyAlignment="1"/>
    <xf numFmtId="0" fontId="22" fillId="5" borderId="15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69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6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5" borderId="64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topLeftCell="F1" workbookViewId="0">
      <selection activeCell="P44" sqref="P44"/>
    </sheetView>
  </sheetViews>
  <sheetFormatPr baseColWidth="10" defaultRowHeight="15" x14ac:dyDescent="0.25"/>
  <cols>
    <col min="1" max="1" width="4" customWidth="1"/>
    <col min="12" max="16" width="12.42578125" bestFit="1" customWidth="1"/>
  </cols>
  <sheetData>
    <row r="2" spans="3:25" ht="26.25" x14ac:dyDescent="0.4">
      <c r="C2" s="185" t="s">
        <v>194</v>
      </c>
    </row>
    <row r="3" spans="3:25" ht="15.75" thickBot="1" x14ac:dyDescent="0.3"/>
    <row r="4" spans="3:25" ht="15.75" thickBot="1" x14ac:dyDescent="0.3">
      <c r="C4" s="3" t="s">
        <v>0</v>
      </c>
      <c r="D4" s="1">
        <v>43191</v>
      </c>
      <c r="E4" s="1">
        <v>43525</v>
      </c>
      <c r="F4" s="1">
        <v>43556</v>
      </c>
      <c r="G4" s="1">
        <v>43647</v>
      </c>
      <c r="H4" s="1">
        <v>43739</v>
      </c>
      <c r="I4" s="4">
        <v>43770</v>
      </c>
      <c r="J4" s="95">
        <v>43891</v>
      </c>
      <c r="K4" s="97">
        <v>44075</v>
      </c>
      <c r="L4" s="178">
        <v>44287</v>
      </c>
      <c r="M4" s="191">
        <v>44348</v>
      </c>
      <c r="N4" s="180">
        <v>44531</v>
      </c>
      <c r="O4" s="180">
        <v>44562</v>
      </c>
      <c r="P4" s="180">
        <v>44621</v>
      </c>
    </row>
    <row r="5" spans="3:25" ht="15.75" thickBot="1" x14ac:dyDescent="0.3">
      <c r="C5" s="5">
        <v>7</v>
      </c>
      <c r="D5" s="127">
        <v>27426</v>
      </c>
      <c r="E5" s="128">
        <v>38397</v>
      </c>
      <c r="F5" s="129">
        <f>D5*55/100+D5</f>
        <v>42510.3</v>
      </c>
      <c r="G5" s="130">
        <f>F5*10/100+F5</f>
        <v>46761.33</v>
      </c>
      <c r="H5" s="130">
        <f>F5*19/100+F5</f>
        <v>50587.257000000005</v>
      </c>
      <c r="I5" s="131">
        <f>F5*23.2/100+F5</f>
        <v>52372.689600000005</v>
      </c>
      <c r="J5" s="132">
        <f>F5*32.2/100+F5</f>
        <v>56198.616600000008</v>
      </c>
      <c r="K5" s="133">
        <f>F5*45.7/100+F5</f>
        <v>61937.507100000003</v>
      </c>
      <c r="L5" s="186">
        <f>K5*30/100+K5</f>
        <v>80518.759229999996</v>
      </c>
      <c r="M5" s="192">
        <f>K5*45/100+K5</f>
        <v>89809.385295</v>
      </c>
      <c r="N5" s="204">
        <f t="shared" ref="N5:N42" si="0">M5*15/100+M5</f>
        <v>103280.79308925</v>
      </c>
      <c r="O5" s="204">
        <f>M5*25/100+M5</f>
        <v>112261.73161875</v>
      </c>
      <c r="P5" s="204">
        <f>M5*35/100+M5</f>
        <v>121242.67014825001</v>
      </c>
    </row>
    <row r="6" spans="3:25" ht="15.75" thickBot="1" x14ac:dyDescent="0.3">
      <c r="C6" s="6">
        <v>8</v>
      </c>
      <c r="D6" s="134">
        <v>29483</v>
      </c>
      <c r="E6" s="135">
        <v>41277</v>
      </c>
      <c r="F6" s="129">
        <f t="shared" ref="F6:F11" si="1">D6*55/100+D6</f>
        <v>45698.65</v>
      </c>
      <c r="G6" s="130">
        <f t="shared" ref="G6:G11" si="2">F6*10/100+F6</f>
        <v>50268.514999999999</v>
      </c>
      <c r="H6" s="130">
        <f t="shared" ref="H6:H11" si="3">F6*19/100+F6</f>
        <v>54381.393500000006</v>
      </c>
      <c r="I6" s="131">
        <f t="shared" ref="I6:I11" si="4">F6*23.2/100+F6</f>
        <v>56300.736799999999</v>
      </c>
      <c r="J6" s="132">
        <f t="shared" ref="J6:J11" si="5">F6*32.2/100+F6</f>
        <v>60413.615300000005</v>
      </c>
      <c r="K6" s="136">
        <f t="shared" ref="K6:K11" si="6">F6*45.7/100+F6</f>
        <v>66582.933050000007</v>
      </c>
      <c r="L6" s="186">
        <f t="shared" ref="L6:L11" si="7">K6*30/100+K6</f>
        <v>86557.812965000005</v>
      </c>
      <c r="M6" s="193">
        <f t="shared" ref="M6:M11" si="8">K6*45/100+K6</f>
        <v>96545.252922500018</v>
      </c>
      <c r="N6" s="205">
        <f t="shared" si="0"/>
        <v>111027.04086087501</v>
      </c>
      <c r="O6" s="205">
        <f t="shared" ref="O6:O42" si="9">M6*25/100+M6</f>
        <v>120681.56615312502</v>
      </c>
      <c r="P6" s="205">
        <f t="shared" ref="P6:P42" si="10">M6*35/100+M6</f>
        <v>130336.09144537503</v>
      </c>
    </row>
    <row r="7" spans="3:25" ht="15.75" thickBot="1" x14ac:dyDescent="0.3">
      <c r="C7" s="6">
        <v>9</v>
      </c>
      <c r="D7" s="134">
        <v>31695</v>
      </c>
      <c r="E7" s="135">
        <v>44372</v>
      </c>
      <c r="F7" s="129">
        <f t="shared" si="1"/>
        <v>49127.25</v>
      </c>
      <c r="G7" s="130">
        <f t="shared" si="2"/>
        <v>54039.974999999999</v>
      </c>
      <c r="H7" s="130">
        <f t="shared" si="3"/>
        <v>58461.427499999998</v>
      </c>
      <c r="I7" s="131">
        <f t="shared" si="4"/>
        <v>60524.771999999997</v>
      </c>
      <c r="J7" s="132">
        <f t="shared" si="5"/>
        <v>64946.224500000004</v>
      </c>
      <c r="K7" s="136">
        <f t="shared" si="6"/>
        <v>71578.403250000003</v>
      </c>
      <c r="L7" s="186">
        <f t="shared" si="7"/>
        <v>93051.92422500001</v>
      </c>
      <c r="M7" s="193">
        <f t="shared" si="8"/>
        <v>103788.68471250001</v>
      </c>
      <c r="N7" s="205">
        <f t="shared" si="0"/>
        <v>119356.987419375</v>
      </c>
      <c r="O7" s="205">
        <f t="shared" si="9"/>
        <v>129735.85589062501</v>
      </c>
      <c r="P7" s="205">
        <f t="shared" si="10"/>
        <v>140114.72436187501</v>
      </c>
    </row>
    <row r="8" spans="3:25" ht="15.75" thickBot="1" x14ac:dyDescent="0.3">
      <c r="C8" s="6">
        <v>10</v>
      </c>
      <c r="D8" s="134">
        <v>34073</v>
      </c>
      <c r="E8" s="135">
        <v>47702</v>
      </c>
      <c r="F8" s="129">
        <f t="shared" si="1"/>
        <v>52813.15</v>
      </c>
      <c r="G8" s="130">
        <f t="shared" si="2"/>
        <v>58094.465000000004</v>
      </c>
      <c r="H8" s="130">
        <f t="shared" si="3"/>
        <v>62847.648500000003</v>
      </c>
      <c r="I8" s="131">
        <f t="shared" si="4"/>
        <v>65065.800800000005</v>
      </c>
      <c r="J8" s="132">
        <f t="shared" si="5"/>
        <v>69818.984300000011</v>
      </c>
      <c r="K8" s="136">
        <f t="shared" si="6"/>
        <v>76948.759550000002</v>
      </c>
      <c r="L8" s="186">
        <f t="shared" si="7"/>
        <v>100033.387415</v>
      </c>
      <c r="M8" s="193">
        <f t="shared" si="8"/>
        <v>111575.7013475</v>
      </c>
      <c r="N8" s="205">
        <f t="shared" si="0"/>
        <v>128312.05654962501</v>
      </c>
      <c r="O8" s="205">
        <f t="shared" si="9"/>
        <v>139469.62668437499</v>
      </c>
      <c r="P8" s="205">
        <f t="shared" si="10"/>
        <v>150627.19681912501</v>
      </c>
    </row>
    <row r="9" spans="3:25" ht="15.75" thickBot="1" x14ac:dyDescent="0.3">
      <c r="C9" s="6">
        <v>11</v>
      </c>
      <c r="D9" s="134">
        <v>36628</v>
      </c>
      <c r="E9" s="135">
        <v>51280</v>
      </c>
      <c r="F9" s="129">
        <f t="shared" si="1"/>
        <v>56773.4</v>
      </c>
      <c r="G9" s="130">
        <f t="shared" si="2"/>
        <v>62450.740000000005</v>
      </c>
      <c r="H9" s="130">
        <f t="shared" si="3"/>
        <v>67560.346000000005</v>
      </c>
      <c r="I9" s="131">
        <f t="shared" si="4"/>
        <v>69944.828800000003</v>
      </c>
      <c r="J9" s="132">
        <f t="shared" si="5"/>
        <v>75054.434800000003</v>
      </c>
      <c r="K9" s="136">
        <f t="shared" si="6"/>
        <v>82718.843800000002</v>
      </c>
      <c r="L9" s="186">
        <f t="shared" si="7"/>
        <v>107534.49694000001</v>
      </c>
      <c r="M9" s="193">
        <f t="shared" si="8"/>
        <v>119942.32351</v>
      </c>
      <c r="N9" s="205">
        <f t="shared" si="0"/>
        <v>137933.67203650001</v>
      </c>
      <c r="O9" s="205">
        <f t="shared" si="9"/>
        <v>149927.90438749999</v>
      </c>
      <c r="P9" s="205">
        <f t="shared" si="10"/>
        <v>161922.1367385</v>
      </c>
    </row>
    <row r="10" spans="3:25" ht="15.75" thickBot="1" x14ac:dyDescent="0.3">
      <c r="C10" s="6">
        <v>12</v>
      </c>
      <c r="D10" s="134">
        <v>39376</v>
      </c>
      <c r="E10" s="135">
        <v>55126</v>
      </c>
      <c r="F10" s="129">
        <f t="shared" si="1"/>
        <v>61032.800000000003</v>
      </c>
      <c r="G10" s="130">
        <f t="shared" si="2"/>
        <v>67136.08</v>
      </c>
      <c r="H10" s="130">
        <f t="shared" si="3"/>
        <v>72629.032000000007</v>
      </c>
      <c r="I10" s="131">
        <f t="shared" si="4"/>
        <v>75192.409599999999</v>
      </c>
      <c r="J10" s="132">
        <f t="shared" si="5"/>
        <v>80685.361600000004</v>
      </c>
      <c r="K10" s="136">
        <f t="shared" si="6"/>
        <v>88924.789600000004</v>
      </c>
      <c r="L10" s="186">
        <f t="shared" si="7"/>
        <v>115602.22648000001</v>
      </c>
      <c r="M10" s="193">
        <f t="shared" si="8"/>
        <v>128940.94492000001</v>
      </c>
      <c r="N10" s="205">
        <f t="shared" si="0"/>
        <v>148282.08665800001</v>
      </c>
      <c r="O10" s="205">
        <f t="shared" si="9"/>
        <v>161176.18115000002</v>
      </c>
      <c r="P10" s="205">
        <f t="shared" si="10"/>
        <v>174070.27564200002</v>
      </c>
    </row>
    <row r="11" spans="3:25" ht="15.75" thickBot="1" x14ac:dyDescent="0.3">
      <c r="C11" s="7">
        <v>13</v>
      </c>
      <c r="D11" s="137">
        <v>42329</v>
      </c>
      <c r="E11" s="138">
        <v>59291</v>
      </c>
      <c r="F11" s="139">
        <f t="shared" si="1"/>
        <v>65609.95</v>
      </c>
      <c r="G11" s="139">
        <f t="shared" si="2"/>
        <v>72170.944999999992</v>
      </c>
      <c r="H11" s="139">
        <f t="shared" si="3"/>
        <v>78075.840499999991</v>
      </c>
      <c r="I11" s="139">
        <f t="shared" si="4"/>
        <v>80831.458400000003</v>
      </c>
      <c r="J11" s="140">
        <f t="shared" si="5"/>
        <v>86736.353900000002</v>
      </c>
      <c r="K11" s="141">
        <f t="shared" si="6"/>
        <v>95593.697149999993</v>
      </c>
      <c r="L11" s="186">
        <f t="shared" si="7"/>
        <v>124271.80629499999</v>
      </c>
      <c r="M11" s="194">
        <f t="shared" si="8"/>
        <v>138610.86086749999</v>
      </c>
      <c r="N11" s="206">
        <f t="shared" si="0"/>
        <v>159402.48999762497</v>
      </c>
      <c r="O11" s="206">
        <f t="shared" si="9"/>
        <v>173263.57608437497</v>
      </c>
      <c r="P11" s="206">
        <f t="shared" si="10"/>
        <v>187124.66217112498</v>
      </c>
    </row>
    <row r="12" spans="3:25" ht="15.75" thickBot="1" x14ac:dyDescent="0.3">
      <c r="F12" s="8" t="s">
        <v>1</v>
      </c>
      <c r="G12" s="9"/>
      <c r="H12" s="9"/>
      <c r="I12" s="9"/>
      <c r="J12" s="9"/>
      <c r="K12" s="97">
        <v>44075</v>
      </c>
      <c r="L12" s="187">
        <v>44287</v>
      </c>
      <c r="M12" s="195">
        <v>44348</v>
      </c>
      <c r="N12" s="180">
        <v>44531</v>
      </c>
      <c r="O12" s="180">
        <v>44562</v>
      </c>
      <c r="P12" s="180">
        <v>44621</v>
      </c>
      <c r="Q12" s="174"/>
      <c r="R12" s="174"/>
      <c r="U12" s="174"/>
      <c r="V12" s="174"/>
      <c r="W12" s="174"/>
      <c r="X12" s="174"/>
      <c r="Y12" s="174"/>
    </row>
    <row r="13" spans="3:25" ht="15.75" thickBot="1" x14ac:dyDescent="0.3">
      <c r="F13" s="10">
        <f t="shared" ref="F13:K19" si="11">F5*35/100</f>
        <v>14878.605</v>
      </c>
      <c r="G13" s="142">
        <f t="shared" si="11"/>
        <v>16366.4655</v>
      </c>
      <c r="H13" s="129">
        <f t="shared" si="11"/>
        <v>17705.539950000002</v>
      </c>
      <c r="I13" s="130">
        <f t="shared" si="11"/>
        <v>18330.441360000001</v>
      </c>
      <c r="J13" s="139">
        <f t="shared" si="11"/>
        <v>19669.515810000001</v>
      </c>
      <c r="K13" s="143">
        <f t="shared" si="11"/>
        <v>21678.127485000001</v>
      </c>
      <c r="L13" s="188">
        <f t="shared" ref="L13:L19" si="12">K13*30/100+K13</f>
        <v>28181.565730500002</v>
      </c>
      <c r="M13" s="196">
        <f>K13*45/100+K13</f>
        <v>31433.284853249999</v>
      </c>
      <c r="N13" s="204">
        <f t="shared" si="0"/>
        <v>36148.277581237497</v>
      </c>
      <c r="O13" s="204">
        <f t="shared" si="9"/>
        <v>39291.606066562497</v>
      </c>
      <c r="P13" s="204">
        <f t="shared" si="10"/>
        <v>42434.934551887498</v>
      </c>
      <c r="Q13" s="174"/>
      <c r="R13" s="174"/>
      <c r="U13" s="174"/>
      <c r="V13" s="174"/>
      <c r="W13" s="174"/>
      <c r="X13" s="174"/>
      <c r="Y13" s="174"/>
    </row>
    <row r="14" spans="3:25" ht="15.75" thickBot="1" x14ac:dyDescent="0.3">
      <c r="F14" s="11">
        <f t="shared" si="11"/>
        <v>15994.5275</v>
      </c>
      <c r="G14" s="144">
        <f t="shared" si="11"/>
        <v>17593.980250000001</v>
      </c>
      <c r="H14" s="145">
        <f t="shared" si="11"/>
        <v>19033.487725000003</v>
      </c>
      <c r="I14" s="146">
        <f t="shared" si="11"/>
        <v>19705.257880000001</v>
      </c>
      <c r="J14" s="139">
        <f t="shared" si="11"/>
        <v>21144.765355000003</v>
      </c>
      <c r="K14" s="143">
        <f t="shared" si="11"/>
        <v>23304.026567500001</v>
      </c>
      <c r="L14" s="188">
        <f t="shared" si="12"/>
        <v>30295.234537750002</v>
      </c>
      <c r="M14" s="193">
        <f t="shared" ref="M14:M19" si="13">K14*45/100+K14</f>
        <v>33790.838522874998</v>
      </c>
      <c r="N14" s="205">
        <f t="shared" si="0"/>
        <v>38859.464301306245</v>
      </c>
      <c r="O14" s="205">
        <f t="shared" si="9"/>
        <v>42238.548153593743</v>
      </c>
      <c r="P14" s="205">
        <f t="shared" si="10"/>
        <v>45617.632005881249</v>
      </c>
      <c r="Q14" s="174"/>
      <c r="R14" s="174"/>
      <c r="U14" s="174"/>
      <c r="V14" s="174"/>
      <c r="W14" s="174"/>
      <c r="X14" s="174"/>
      <c r="Y14" s="174"/>
    </row>
    <row r="15" spans="3:25" ht="15.75" thickBot="1" x14ac:dyDescent="0.3">
      <c r="F15" s="11">
        <f t="shared" si="11"/>
        <v>17194.537499999999</v>
      </c>
      <c r="G15" s="144">
        <f t="shared" si="11"/>
        <v>18913.991249999999</v>
      </c>
      <c r="H15" s="145">
        <f t="shared" si="11"/>
        <v>20461.499625</v>
      </c>
      <c r="I15" s="146">
        <f t="shared" si="11"/>
        <v>21183.6702</v>
      </c>
      <c r="J15" s="139">
        <f t="shared" si="11"/>
        <v>22731.178574999998</v>
      </c>
      <c r="K15" s="143">
        <f t="shared" si="11"/>
        <v>25052.441137500002</v>
      </c>
      <c r="L15" s="188">
        <f t="shared" si="12"/>
        <v>32568.173478750003</v>
      </c>
      <c r="M15" s="193">
        <f t="shared" si="13"/>
        <v>36326.039649375001</v>
      </c>
      <c r="N15" s="205">
        <f t="shared" si="0"/>
        <v>41774.945596781254</v>
      </c>
      <c r="O15" s="205">
        <f t="shared" si="9"/>
        <v>45407.549561718755</v>
      </c>
      <c r="P15" s="205">
        <f t="shared" si="10"/>
        <v>49040.15352665625</v>
      </c>
      <c r="Q15" s="174"/>
      <c r="R15" s="174"/>
      <c r="U15" s="174"/>
      <c r="V15" s="174"/>
      <c r="W15" s="174"/>
      <c r="X15" s="174"/>
      <c r="Y15" s="174"/>
    </row>
    <row r="16" spans="3:25" ht="15.75" thickBot="1" x14ac:dyDescent="0.3">
      <c r="F16" s="11">
        <f t="shared" si="11"/>
        <v>18484.602500000001</v>
      </c>
      <c r="G16" s="144">
        <f t="shared" si="11"/>
        <v>20333.062750000001</v>
      </c>
      <c r="H16" s="145">
        <f t="shared" si="11"/>
        <v>21996.676975000002</v>
      </c>
      <c r="I16" s="146">
        <f t="shared" si="11"/>
        <v>22773.030279999999</v>
      </c>
      <c r="J16" s="139">
        <f t="shared" si="11"/>
        <v>24436.644505000004</v>
      </c>
      <c r="K16" s="143">
        <f t="shared" si="11"/>
        <v>26932.065842500004</v>
      </c>
      <c r="L16" s="188">
        <f t="shared" si="12"/>
        <v>35011.685595250005</v>
      </c>
      <c r="M16" s="193">
        <f t="shared" si="13"/>
        <v>39051.495471625007</v>
      </c>
      <c r="N16" s="205">
        <f t="shared" si="0"/>
        <v>44909.219792368756</v>
      </c>
      <c r="O16" s="205">
        <f t="shared" si="9"/>
        <v>48814.369339531258</v>
      </c>
      <c r="P16" s="205">
        <f t="shared" si="10"/>
        <v>52719.518886693761</v>
      </c>
      <c r="Q16" s="174"/>
      <c r="R16" s="174"/>
      <c r="U16" s="174"/>
      <c r="V16" s="174"/>
      <c r="W16" s="174"/>
      <c r="X16" s="174"/>
      <c r="Y16" s="174"/>
    </row>
    <row r="17" spans="4:25" ht="15.75" thickBot="1" x14ac:dyDescent="0.3">
      <c r="F17" s="11">
        <f t="shared" si="11"/>
        <v>19870.689999999999</v>
      </c>
      <c r="G17" s="144">
        <f t="shared" si="11"/>
        <v>21857.759000000005</v>
      </c>
      <c r="H17" s="145">
        <f t="shared" si="11"/>
        <v>23646.121100000004</v>
      </c>
      <c r="I17" s="146">
        <f t="shared" si="11"/>
        <v>24480.69008</v>
      </c>
      <c r="J17" s="139">
        <f t="shared" si="11"/>
        <v>26269.052179999999</v>
      </c>
      <c r="K17" s="143">
        <f t="shared" si="11"/>
        <v>28951.595330000004</v>
      </c>
      <c r="L17" s="188">
        <f t="shared" si="12"/>
        <v>37637.073929000006</v>
      </c>
      <c r="M17" s="193">
        <f t="shared" si="13"/>
        <v>41979.813228500003</v>
      </c>
      <c r="N17" s="205">
        <f t="shared" si="0"/>
        <v>48276.785212775001</v>
      </c>
      <c r="O17" s="205">
        <f t="shared" si="9"/>
        <v>52474.766535625007</v>
      </c>
      <c r="P17" s="205">
        <f t="shared" si="10"/>
        <v>56672.747858475006</v>
      </c>
      <c r="Q17" s="174"/>
      <c r="R17" s="174"/>
      <c r="U17" s="174"/>
      <c r="V17" s="174"/>
      <c r="W17" s="174"/>
      <c r="X17" s="174"/>
      <c r="Y17" s="174"/>
    </row>
    <row r="18" spans="4:25" ht="15.75" thickBot="1" x14ac:dyDescent="0.3">
      <c r="F18" s="11">
        <f t="shared" si="11"/>
        <v>21361.48</v>
      </c>
      <c r="G18" s="144">
        <f t="shared" si="11"/>
        <v>23497.628000000004</v>
      </c>
      <c r="H18" s="145">
        <f t="shared" si="11"/>
        <v>25420.161200000002</v>
      </c>
      <c r="I18" s="146">
        <f t="shared" si="11"/>
        <v>26317.343360000003</v>
      </c>
      <c r="J18" s="139">
        <f t="shared" si="11"/>
        <v>28239.876560000001</v>
      </c>
      <c r="K18" s="143">
        <f t="shared" si="11"/>
        <v>31123.676359999998</v>
      </c>
      <c r="L18" s="188">
        <f t="shared" si="12"/>
        <v>40460.779267999998</v>
      </c>
      <c r="M18" s="193">
        <f t="shared" si="13"/>
        <v>45129.330721999999</v>
      </c>
      <c r="N18" s="205">
        <f t="shared" si="0"/>
        <v>51898.730330300001</v>
      </c>
      <c r="O18" s="205">
        <f t="shared" si="9"/>
        <v>56411.663402500002</v>
      </c>
      <c r="P18" s="205">
        <f t="shared" si="10"/>
        <v>60924.596474699996</v>
      </c>
      <c r="Q18" s="174"/>
      <c r="R18" s="174"/>
      <c r="U18" s="174"/>
      <c r="V18" s="174"/>
      <c r="W18" s="174"/>
      <c r="X18" s="174"/>
      <c r="Y18" s="174"/>
    </row>
    <row r="19" spans="4:25" ht="15.75" thickBot="1" x14ac:dyDescent="0.3">
      <c r="F19" s="12">
        <f t="shared" si="11"/>
        <v>22963.482499999998</v>
      </c>
      <c r="G19" s="147">
        <f t="shared" si="11"/>
        <v>25259.830749999997</v>
      </c>
      <c r="H19" s="148">
        <f t="shared" si="11"/>
        <v>27326.544174999995</v>
      </c>
      <c r="I19" s="149">
        <f t="shared" si="11"/>
        <v>28291.010440000002</v>
      </c>
      <c r="J19" s="139">
        <f t="shared" si="11"/>
        <v>30357.723865</v>
      </c>
      <c r="K19" s="150">
        <f t="shared" si="11"/>
        <v>33457.794002499999</v>
      </c>
      <c r="L19" s="188">
        <f t="shared" si="12"/>
        <v>43495.132203249996</v>
      </c>
      <c r="M19" s="194">
        <f t="shared" si="13"/>
        <v>48513.801303624998</v>
      </c>
      <c r="N19" s="206">
        <f t="shared" si="0"/>
        <v>55790.871499168745</v>
      </c>
      <c r="O19" s="206">
        <f t="shared" si="9"/>
        <v>60642.251629531245</v>
      </c>
      <c r="P19" s="206">
        <f t="shared" si="10"/>
        <v>65493.631759893746</v>
      </c>
      <c r="Q19" s="174"/>
      <c r="R19" s="174"/>
      <c r="U19" s="174"/>
      <c r="V19" s="174"/>
      <c r="W19" s="174"/>
      <c r="X19" s="174"/>
      <c r="Y19" s="174"/>
    </row>
    <row r="20" spans="4:25" ht="15.75" thickBot="1" x14ac:dyDescent="0.3">
      <c r="F20" s="8" t="s">
        <v>2</v>
      </c>
      <c r="G20" s="9"/>
      <c r="H20" s="9"/>
      <c r="I20" s="9"/>
      <c r="J20" s="9"/>
      <c r="K20" s="97">
        <v>44075</v>
      </c>
      <c r="L20" s="179">
        <v>44287</v>
      </c>
      <c r="M20" s="191">
        <v>44348</v>
      </c>
      <c r="N20" s="180">
        <v>44531</v>
      </c>
      <c r="O20" s="180">
        <v>44562</v>
      </c>
      <c r="P20" s="180">
        <v>44621</v>
      </c>
      <c r="Q20" s="174"/>
      <c r="R20" s="174"/>
      <c r="U20" s="174"/>
      <c r="V20" s="174"/>
      <c r="W20" s="174"/>
      <c r="X20" s="174"/>
      <c r="Y20" s="174"/>
    </row>
    <row r="21" spans="4:25" ht="15.75" thickBot="1" x14ac:dyDescent="0.3">
      <c r="F21" s="10">
        <f t="shared" ref="F21:K27" si="14">F5*25/100</f>
        <v>10627.575000000001</v>
      </c>
      <c r="G21" s="142">
        <f t="shared" si="14"/>
        <v>11690.3325</v>
      </c>
      <c r="H21" s="129">
        <f t="shared" si="14"/>
        <v>12646.814250000001</v>
      </c>
      <c r="I21" s="130">
        <f t="shared" si="14"/>
        <v>13093.172400000003</v>
      </c>
      <c r="J21" s="151">
        <f t="shared" si="14"/>
        <v>14049.654150000002</v>
      </c>
      <c r="K21" s="151">
        <f t="shared" si="14"/>
        <v>15484.376775000001</v>
      </c>
      <c r="L21" s="188">
        <f t="shared" ref="L21:L27" si="15">K21*30/100+K21</f>
        <v>20129.689807499999</v>
      </c>
      <c r="M21" s="192">
        <f>K21*45/100+K21</f>
        <v>22452.34632375</v>
      </c>
      <c r="N21" s="204">
        <f t="shared" si="0"/>
        <v>25820.1982723125</v>
      </c>
      <c r="O21" s="204">
        <f t="shared" si="9"/>
        <v>28065.432904687499</v>
      </c>
      <c r="P21" s="204">
        <f t="shared" si="10"/>
        <v>30310.667537062502</v>
      </c>
      <c r="Q21" s="174"/>
      <c r="R21" s="174"/>
      <c r="U21" s="174"/>
      <c r="V21" s="174"/>
      <c r="W21" s="174"/>
      <c r="X21" s="174"/>
      <c r="Y21" s="174"/>
    </row>
    <row r="22" spans="4:25" ht="15.75" thickBot="1" x14ac:dyDescent="0.3">
      <c r="F22" s="11">
        <f t="shared" si="14"/>
        <v>11424.6625</v>
      </c>
      <c r="G22" s="144">
        <f t="shared" si="14"/>
        <v>12567.12875</v>
      </c>
      <c r="H22" s="145">
        <f t="shared" si="14"/>
        <v>13595.348375000001</v>
      </c>
      <c r="I22" s="152">
        <f t="shared" si="14"/>
        <v>14075.1842</v>
      </c>
      <c r="J22" s="151">
        <f t="shared" si="14"/>
        <v>15103.403825000001</v>
      </c>
      <c r="K22" s="151">
        <f t="shared" si="14"/>
        <v>16645.733262500002</v>
      </c>
      <c r="L22" s="188">
        <f t="shared" si="15"/>
        <v>21639.453241250001</v>
      </c>
      <c r="M22" s="193">
        <f t="shared" ref="M22:M27" si="16">K22*45/100+K22</f>
        <v>24136.313230625005</v>
      </c>
      <c r="N22" s="205">
        <f t="shared" si="0"/>
        <v>27756.760215218754</v>
      </c>
      <c r="O22" s="205">
        <f t="shared" si="9"/>
        <v>30170.391538281256</v>
      </c>
      <c r="P22" s="205">
        <f t="shared" si="10"/>
        <v>32584.022861343758</v>
      </c>
      <c r="Q22" s="174"/>
      <c r="R22" s="174"/>
      <c r="U22" s="174"/>
      <c r="V22" s="174"/>
      <c r="W22" s="174"/>
      <c r="X22" s="174"/>
      <c r="Y22" s="174"/>
    </row>
    <row r="23" spans="4:25" ht="15.75" thickBot="1" x14ac:dyDescent="0.3">
      <c r="F23" s="11">
        <f t="shared" si="14"/>
        <v>12281.8125</v>
      </c>
      <c r="G23" s="144">
        <f t="shared" si="14"/>
        <v>13509.99375</v>
      </c>
      <c r="H23" s="145">
        <f t="shared" si="14"/>
        <v>14615.356874999999</v>
      </c>
      <c r="I23" s="152">
        <f t="shared" si="14"/>
        <v>15131.192999999997</v>
      </c>
      <c r="J23" s="151">
        <f t="shared" si="14"/>
        <v>16236.556125000001</v>
      </c>
      <c r="K23" s="151">
        <f t="shared" si="14"/>
        <v>17894.600812500001</v>
      </c>
      <c r="L23" s="188">
        <f t="shared" si="15"/>
        <v>23262.981056250002</v>
      </c>
      <c r="M23" s="193">
        <f t="shared" si="16"/>
        <v>25947.171178125001</v>
      </c>
      <c r="N23" s="205">
        <f t="shared" si="0"/>
        <v>29839.24685484375</v>
      </c>
      <c r="O23" s="205">
        <f t="shared" si="9"/>
        <v>32433.963972656253</v>
      </c>
      <c r="P23" s="205">
        <f t="shared" si="10"/>
        <v>35028.681090468752</v>
      </c>
      <c r="Q23" s="174"/>
      <c r="R23" s="174"/>
      <c r="U23" s="174"/>
      <c r="V23" s="174"/>
      <c r="W23" s="174"/>
      <c r="X23" s="174"/>
      <c r="Y23" s="174"/>
    </row>
    <row r="24" spans="4:25" ht="15.75" thickBot="1" x14ac:dyDescent="0.3">
      <c r="F24" s="11">
        <f t="shared" si="14"/>
        <v>13203.2875</v>
      </c>
      <c r="G24" s="144">
        <f t="shared" si="14"/>
        <v>14523.616249999999</v>
      </c>
      <c r="H24" s="145">
        <f t="shared" si="14"/>
        <v>15711.912125000001</v>
      </c>
      <c r="I24" s="152">
        <f t="shared" si="14"/>
        <v>16266.450199999999</v>
      </c>
      <c r="J24" s="151">
        <f t="shared" si="14"/>
        <v>17454.746075000003</v>
      </c>
      <c r="K24" s="151">
        <f t="shared" si="14"/>
        <v>19237.189887500001</v>
      </c>
      <c r="L24" s="188">
        <f t="shared" si="15"/>
        <v>25008.346853750001</v>
      </c>
      <c r="M24" s="193">
        <f t="shared" si="16"/>
        <v>27893.925336875</v>
      </c>
      <c r="N24" s="205">
        <f t="shared" si="0"/>
        <v>32078.014137406251</v>
      </c>
      <c r="O24" s="205">
        <f t="shared" si="9"/>
        <v>34867.406671093748</v>
      </c>
      <c r="P24" s="205">
        <f t="shared" si="10"/>
        <v>37656.799204781251</v>
      </c>
      <c r="Q24" s="174"/>
      <c r="R24" s="174"/>
      <c r="U24" s="174"/>
      <c r="V24" s="174"/>
      <c r="W24" s="174"/>
      <c r="X24" s="174"/>
      <c r="Y24" s="174"/>
    </row>
    <row r="25" spans="4:25" ht="15.75" thickBot="1" x14ac:dyDescent="0.3">
      <c r="F25" s="11">
        <f t="shared" si="14"/>
        <v>14193.35</v>
      </c>
      <c r="G25" s="144">
        <f t="shared" si="14"/>
        <v>15612.685000000003</v>
      </c>
      <c r="H25" s="145">
        <f t="shared" si="14"/>
        <v>16890.086500000001</v>
      </c>
      <c r="I25" s="152">
        <f t="shared" si="14"/>
        <v>17486.207200000001</v>
      </c>
      <c r="J25" s="151">
        <f t="shared" si="14"/>
        <v>18763.608700000001</v>
      </c>
      <c r="K25" s="151">
        <f t="shared" si="14"/>
        <v>20679.710950000001</v>
      </c>
      <c r="L25" s="188">
        <f t="shared" si="15"/>
        <v>26883.624235000003</v>
      </c>
      <c r="M25" s="193">
        <f t="shared" si="16"/>
        <v>29985.5808775</v>
      </c>
      <c r="N25" s="205">
        <f t="shared" si="0"/>
        <v>34483.418009125002</v>
      </c>
      <c r="O25" s="205">
        <f t="shared" si="9"/>
        <v>37481.976096874998</v>
      </c>
      <c r="P25" s="205">
        <f t="shared" si="10"/>
        <v>40480.534184625001</v>
      </c>
      <c r="Q25" s="174"/>
      <c r="R25" s="174"/>
      <c r="U25" s="174"/>
      <c r="V25" s="174"/>
      <c r="W25" s="174"/>
      <c r="X25" s="174"/>
      <c r="Y25" s="174"/>
    </row>
    <row r="26" spans="4:25" ht="15.75" thickBot="1" x14ac:dyDescent="0.3">
      <c r="F26" s="11">
        <f t="shared" si="14"/>
        <v>15258.2</v>
      </c>
      <c r="G26" s="144">
        <f t="shared" si="14"/>
        <v>16784.02</v>
      </c>
      <c r="H26" s="145">
        <f t="shared" si="14"/>
        <v>18157.258000000002</v>
      </c>
      <c r="I26" s="152">
        <f t="shared" si="14"/>
        <v>18798.1024</v>
      </c>
      <c r="J26" s="151">
        <f t="shared" si="14"/>
        <v>20171.340400000001</v>
      </c>
      <c r="K26" s="151">
        <f t="shared" si="14"/>
        <v>22231.197400000001</v>
      </c>
      <c r="L26" s="188">
        <f t="shared" si="15"/>
        <v>28900.556620000003</v>
      </c>
      <c r="M26" s="193">
        <f t="shared" si="16"/>
        <v>32235.236230000002</v>
      </c>
      <c r="N26" s="205">
        <f t="shared" si="0"/>
        <v>37070.521664500004</v>
      </c>
      <c r="O26" s="205">
        <f t="shared" si="9"/>
        <v>40294.045287500005</v>
      </c>
      <c r="P26" s="205">
        <f t="shared" si="10"/>
        <v>43517.568910500006</v>
      </c>
      <c r="Q26" s="174"/>
      <c r="R26" s="174"/>
      <c r="U26" s="174"/>
      <c r="V26" s="174"/>
      <c r="W26" s="174"/>
      <c r="X26" s="174"/>
      <c r="Y26" s="174"/>
    </row>
    <row r="27" spans="4:25" ht="15.75" thickBot="1" x14ac:dyDescent="0.3">
      <c r="F27" s="12">
        <f t="shared" si="14"/>
        <v>16402.487499999999</v>
      </c>
      <c r="G27" s="147">
        <f t="shared" si="14"/>
        <v>18042.736249999998</v>
      </c>
      <c r="H27" s="148">
        <f t="shared" si="14"/>
        <v>19518.960124999998</v>
      </c>
      <c r="I27" s="153">
        <f t="shared" si="14"/>
        <v>20207.864600000001</v>
      </c>
      <c r="J27" s="139">
        <f t="shared" si="14"/>
        <v>21684.088475</v>
      </c>
      <c r="K27" s="139">
        <f t="shared" si="14"/>
        <v>23898.424287499998</v>
      </c>
      <c r="L27" s="188">
        <f t="shared" si="15"/>
        <v>31067.951573749997</v>
      </c>
      <c r="M27" s="194">
        <f t="shared" si="16"/>
        <v>34652.715216874996</v>
      </c>
      <c r="N27" s="206">
        <f t="shared" si="0"/>
        <v>39850.622499406243</v>
      </c>
      <c r="O27" s="206">
        <f t="shared" si="9"/>
        <v>43315.894021093744</v>
      </c>
      <c r="P27" s="206">
        <f t="shared" si="10"/>
        <v>46781.165542781244</v>
      </c>
      <c r="Q27" s="174"/>
      <c r="R27" s="174"/>
      <c r="U27" s="174"/>
      <c r="V27" s="174"/>
      <c r="W27" s="174"/>
      <c r="X27" s="174"/>
      <c r="Y27" s="174"/>
    </row>
    <row r="28" spans="4:25" ht="15.75" thickBot="1" x14ac:dyDescent="0.3">
      <c r="D28" s="14" t="s">
        <v>3</v>
      </c>
      <c r="E28" s="15"/>
      <c r="F28" s="15"/>
      <c r="G28" s="15"/>
      <c r="H28" s="15"/>
      <c r="I28" s="15"/>
      <c r="J28" s="15"/>
      <c r="K28" s="97">
        <v>44075</v>
      </c>
      <c r="L28" s="180">
        <v>44287</v>
      </c>
      <c r="M28" s="191">
        <v>44348</v>
      </c>
      <c r="N28" s="180">
        <v>44531</v>
      </c>
      <c r="O28" s="180">
        <v>44562</v>
      </c>
      <c r="P28" s="180">
        <v>44621</v>
      </c>
      <c r="U28" s="174"/>
      <c r="V28" s="174"/>
      <c r="W28" s="174"/>
      <c r="X28" s="174"/>
      <c r="Y28" s="174"/>
    </row>
    <row r="29" spans="4:25" ht="15.75" thickBot="1" x14ac:dyDescent="0.3">
      <c r="D29" s="17">
        <v>3892</v>
      </c>
      <c r="E29" s="18">
        <v>5449</v>
      </c>
      <c r="F29" s="18">
        <f>D29*55/100+D29</f>
        <v>6032.6</v>
      </c>
      <c r="G29" s="18">
        <f>F29*10/100+F29</f>
        <v>6635.8600000000006</v>
      </c>
      <c r="H29" s="18">
        <f>F29*19/100+F29</f>
        <v>7178.7940000000008</v>
      </c>
      <c r="I29" s="18">
        <f>F29*23.2/100+F29</f>
        <v>7432.1632000000009</v>
      </c>
      <c r="J29" s="96">
        <f>F29*32.2/100+F29</f>
        <v>7975.0972000000002</v>
      </c>
      <c r="K29" s="98">
        <f>F29*45.7/100+F29</f>
        <v>8789.4982</v>
      </c>
      <c r="L29" s="189">
        <f>K29*30/100+K29</f>
        <v>11426.347659999999</v>
      </c>
      <c r="M29" s="197">
        <f>K29*45/100+K29</f>
        <v>12744.77239</v>
      </c>
      <c r="N29" s="213">
        <f t="shared" si="0"/>
        <v>14656.4882485</v>
      </c>
      <c r="O29" s="213">
        <f t="shared" si="9"/>
        <v>15930.9654875</v>
      </c>
      <c r="P29" s="213">
        <f t="shared" si="10"/>
        <v>17205.442726500001</v>
      </c>
      <c r="U29" s="174"/>
      <c r="V29" s="174"/>
      <c r="W29" s="174"/>
      <c r="X29" s="174"/>
      <c r="Y29" s="174"/>
    </row>
    <row r="30" spans="4:25" ht="15.75" thickBot="1" x14ac:dyDescent="0.3">
      <c r="D30" s="19">
        <v>5191</v>
      </c>
      <c r="E30" s="2">
        <v>7267</v>
      </c>
      <c r="F30" s="18">
        <f>D30*55/100+D30</f>
        <v>8046.05</v>
      </c>
      <c r="G30" s="18">
        <f>F30*10/100+F30</f>
        <v>8850.6550000000007</v>
      </c>
      <c r="H30" s="18">
        <f>F30*19/100+F30</f>
        <v>9574.799500000001</v>
      </c>
      <c r="I30" s="2">
        <f>F30*23.2/100+F30</f>
        <v>9912.7335999999996</v>
      </c>
      <c r="J30" s="96">
        <f>F30*32.2/100+F30</f>
        <v>10636.8781</v>
      </c>
      <c r="K30" s="99">
        <f>F30*45.7/100+F30</f>
        <v>11723.094850000001</v>
      </c>
      <c r="L30" s="189">
        <f>K30*30/100+K30</f>
        <v>15240.023305000002</v>
      </c>
      <c r="M30" s="198">
        <f t="shared" ref="M30:M31" si="17">K30*45/100+K30</f>
        <v>16998.487532500003</v>
      </c>
      <c r="N30" s="212">
        <f t="shared" si="0"/>
        <v>19548.260662375003</v>
      </c>
      <c r="O30" s="212">
        <f t="shared" si="9"/>
        <v>21248.109415625004</v>
      </c>
      <c r="P30" s="212">
        <f t="shared" si="10"/>
        <v>22947.958168875004</v>
      </c>
      <c r="U30" s="174"/>
      <c r="V30" s="174"/>
      <c r="W30" s="174"/>
      <c r="X30" s="174"/>
      <c r="Y30" s="174"/>
    </row>
    <row r="31" spans="4:25" ht="15.75" thickBot="1" x14ac:dyDescent="0.3">
      <c r="D31" s="20">
        <v>9082</v>
      </c>
      <c r="E31" s="2">
        <v>12715</v>
      </c>
      <c r="F31" s="18">
        <f>D31*55/100+D31</f>
        <v>14077.1</v>
      </c>
      <c r="G31" s="18">
        <f>F31*10/100+F31</f>
        <v>15484.810000000001</v>
      </c>
      <c r="H31" s="18">
        <f>F31*19/100+F31</f>
        <v>16751.749</v>
      </c>
      <c r="I31" s="2">
        <f>F31*23.2/100+F31</f>
        <v>17342.9872</v>
      </c>
      <c r="J31" s="96">
        <f>F31*32.2/100+F31</f>
        <v>18609.926200000002</v>
      </c>
      <c r="K31" s="100">
        <f>F31*45.7/100+F31</f>
        <v>20510.334699999999</v>
      </c>
      <c r="L31" s="189">
        <f>K31*30/100+K31</f>
        <v>26663.435109999999</v>
      </c>
      <c r="M31" s="199">
        <f t="shared" si="17"/>
        <v>29739.985314999998</v>
      </c>
      <c r="N31" s="273">
        <f t="shared" si="0"/>
        <v>34200.983112249996</v>
      </c>
      <c r="O31" s="273">
        <f t="shared" si="9"/>
        <v>37174.981643749998</v>
      </c>
      <c r="P31" s="273">
        <f t="shared" si="10"/>
        <v>40148.980175249999</v>
      </c>
      <c r="U31" s="174"/>
      <c r="V31" s="174"/>
      <c r="W31" s="174"/>
      <c r="X31" s="174"/>
      <c r="Y31" s="174"/>
    </row>
    <row r="32" spans="4:25" ht="15.75" thickBot="1" x14ac:dyDescent="0.3">
      <c r="D32" s="14" t="s">
        <v>4</v>
      </c>
      <c r="E32" s="15"/>
      <c r="F32" s="15"/>
      <c r="G32" s="15"/>
      <c r="H32" s="15"/>
      <c r="I32" s="15"/>
      <c r="J32" s="16"/>
      <c r="K32" s="105">
        <v>44075</v>
      </c>
      <c r="L32" s="180">
        <v>44287</v>
      </c>
      <c r="M32" s="191">
        <v>44348</v>
      </c>
      <c r="N32" s="180">
        <v>44531</v>
      </c>
      <c r="O32" s="180">
        <v>44562</v>
      </c>
      <c r="P32" s="180">
        <v>44621</v>
      </c>
      <c r="U32" s="174"/>
      <c r="V32" s="174"/>
      <c r="W32" s="174"/>
      <c r="X32" s="174"/>
      <c r="Y32" s="174"/>
    </row>
    <row r="33" spans="2:19" ht="15.75" thickBot="1" x14ac:dyDescent="0.3">
      <c r="D33" s="21">
        <v>6485</v>
      </c>
      <c r="E33" s="2">
        <v>9080</v>
      </c>
      <c r="F33" s="22">
        <f>D33*55/100+D33</f>
        <v>10051.75</v>
      </c>
      <c r="G33" s="2">
        <f>F33*10/100+F33</f>
        <v>11056.924999999999</v>
      </c>
      <c r="H33" s="2">
        <f>F33*19/100+F33</f>
        <v>11961.5825</v>
      </c>
      <c r="I33" s="2">
        <f>F33*23.2/100+F33</f>
        <v>12383.755999999999</v>
      </c>
      <c r="J33" s="2">
        <f>E33*32.2/100+E33</f>
        <v>12003.76</v>
      </c>
      <c r="K33" s="41">
        <f>E33*45.7/100+E33</f>
        <v>13229.560000000001</v>
      </c>
      <c r="L33" s="190">
        <f>K33*30/100+K33</f>
        <v>17198.428</v>
      </c>
      <c r="M33" s="197">
        <f>K33*45/100+K33</f>
        <v>19182.862000000001</v>
      </c>
      <c r="N33" s="213">
        <f t="shared" si="0"/>
        <v>22060.291300000001</v>
      </c>
      <c r="O33" s="213">
        <f t="shared" si="9"/>
        <v>23978.577499999999</v>
      </c>
      <c r="P33" s="213">
        <f t="shared" si="10"/>
        <v>25896.863700000002</v>
      </c>
    </row>
    <row r="34" spans="2:19" ht="15.75" thickBot="1" x14ac:dyDescent="0.3">
      <c r="D34" s="23">
        <v>11677</v>
      </c>
      <c r="E34" s="2">
        <v>16348</v>
      </c>
      <c r="F34" s="24">
        <f>D34*55/100+D34</f>
        <v>18099.349999999999</v>
      </c>
      <c r="G34" s="2">
        <f>F34*10/100+F34</f>
        <v>19909.285</v>
      </c>
      <c r="H34" s="2">
        <f>F34*19/100+F34</f>
        <v>21538.226499999997</v>
      </c>
      <c r="I34" s="2">
        <f>F34*23.2/100+F34</f>
        <v>22298.3992</v>
      </c>
      <c r="J34" s="2">
        <f>E34*32.2/100+E34</f>
        <v>21612.056</v>
      </c>
      <c r="K34" s="41">
        <f>E34*45.7/100+E34</f>
        <v>23819.036</v>
      </c>
      <c r="L34" s="190">
        <f>K34*30/100+K34</f>
        <v>30964.746800000001</v>
      </c>
      <c r="M34" s="199">
        <f>K34*45/100+K34</f>
        <v>34537.602200000001</v>
      </c>
      <c r="N34" s="273">
        <f t="shared" si="0"/>
        <v>39718.242530000003</v>
      </c>
      <c r="O34" s="273">
        <f t="shared" si="9"/>
        <v>43172.00275</v>
      </c>
      <c r="P34" s="273">
        <f t="shared" si="10"/>
        <v>46625.762970000003</v>
      </c>
    </row>
    <row r="35" spans="2:19" ht="15.75" thickBot="1" x14ac:dyDescent="0.3">
      <c r="D35" s="14" t="s">
        <v>5</v>
      </c>
      <c r="E35" s="25"/>
      <c r="F35" s="15"/>
      <c r="G35" s="15"/>
      <c r="H35" s="15"/>
      <c r="I35" s="15"/>
      <c r="J35" s="15"/>
      <c r="K35" s="97">
        <v>44075</v>
      </c>
      <c r="L35" s="180">
        <v>44287</v>
      </c>
      <c r="M35" s="195">
        <v>44348</v>
      </c>
      <c r="N35" s="180">
        <v>44531</v>
      </c>
      <c r="O35" s="180">
        <v>44562</v>
      </c>
      <c r="P35" s="180">
        <v>44621</v>
      </c>
    </row>
    <row r="36" spans="2:19" ht="15.75" thickBot="1" x14ac:dyDescent="0.3">
      <c r="D36" s="26">
        <v>205</v>
      </c>
      <c r="E36" s="27">
        <v>287</v>
      </c>
      <c r="F36" s="28">
        <f>D36*55/100+D36</f>
        <v>317.75</v>
      </c>
      <c r="G36" s="29">
        <f>F36*10/100+F36</f>
        <v>349.52499999999998</v>
      </c>
      <c r="H36" s="30">
        <f>F36*19/100+F36</f>
        <v>378.1225</v>
      </c>
      <c r="I36" s="18">
        <f>F36*23.2/100+F36</f>
        <v>391.46800000000002</v>
      </c>
      <c r="J36" s="96">
        <f>F36*32.2/100+F36</f>
        <v>420.06550000000004</v>
      </c>
      <c r="K36" s="102">
        <f>F36*45.7/100+F36</f>
        <v>462.96175000000005</v>
      </c>
      <c r="L36" s="175">
        <f>K36*30/100+K36</f>
        <v>601.85027500000001</v>
      </c>
      <c r="M36" s="190">
        <f>K36*45/100+K36</f>
        <v>671.29453750000005</v>
      </c>
      <c r="N36" s="274">
        <f t="shared" si="0"/>
        <v>771.9887181250001</v>
      </c>
      <c r="O36" s="274">
        <f t="shared" si="9"/>
        <v>839.11817187500003</v>
      </c>
      <c r="P36" s="274">
        <f t="shared" si="10"/>
        <v>906.24762562500007</v>
      </c>
    </row>
    <row r="37" spans="2:19" ht="15.75" thickBot="1" x14ac:dyDescent="0.3">
      <c r="D37" s="14" t="s">
        <v>6</v>
      </c>
      <c r="E37" s="15"/>
      <c r="F37" s="15"/>
      <c r="G37" s="15"/>
      <c r="H37" s="15"/>
      <c r="I37" s="15"/>
      <c r="J37" s="16"/>
      <c r="K37" s="97">
        <v>44075</v>
      </c>
      <c r="L37" s="180">
        <v>44287</v>
      </c>
      <c r="M37" s="195">
        <v>44348</v>
      </c>
      <c r="N37" s="180">
        <v>44531</v>
      </c>
      <c r="O37" s="180">
        <v>44562</v>
      </c>
      <c r="P37" s="180">
        <v>44621</v>
      </c>
    </row>
    <row r="38" spans="2:19" ht="15.75" thickBot="1" x14ac:dyDescent="0.3">
      <c r="D38" s="31">
        <v>57</v>
      </c>
      <c r="E38" s="32">
        <v>80</v>
      </c>
      <c r="F38" s="32">
        <f>D38*55/100+D38</f>
        <v>88.35</v>
      </c>
      <c r="G38" s="33">
        <f>F38*10/100+F38</f>
        <v>97.185000000000002</v>
      </c>
      <c r="H38" s="34">
        <f>F38*19/100+F38</f>
        <v>105.1365</v>
      </c>
      <c r="I38" s="34">
        <f>F38*23.2/100+F38</f>
        <v>108.84719999999999</v>
      </c>
      <c r="J38" s="13">
        <f>F38*32.2/100+F38</f>
        <v>116.7987</v>
      </c>
      <c r="K38" s="104">
        <f>F38*45.7/100+F38</f>
        <v>128.72594999999998</v>
      </c>
      <c r="L38" s="175">
        <f>K38*30/100+K38</f>
        <v>167.34373499999998</v>
      </c>
      <c r="M38" s="190">
        <f>K38*45/100+K38</f>
        <v>186.65262749999999</v>
      </c>
      <c r="N38" s="274">
        <f t="shared" si="0"/>
        <v>214.65052162499998</v>
      </c>
      <c r="O38" s="274">
        <f t="shared" si="9"/>
        <v>233.31578437499999</v>
      </c>
      <c r="P38" s="274">
        <f t="shared" si="10"/>
        <v>251.98104712499998</v>
      </c>
    </row>
    <row r="39" spans="2:19" ht="15.75" thickBot="1" x14ac:dyDescent="0.3">
      <c r="K39" s="1">
        <v>44075</v>
      </c>
      <c r="L39" s="180">
        <v>44287</v>
      </c>
      <c r="M39" s="195">
        <v>44348</v>
      </c>
      <c r="N39" s="180">
        <v>44531</v>
      </c>
      <c r="O39" s="180">
        <v>44562</v>
      </c>
      <c r="P39" s="180">
        <v>44621</v>
      </c>
    </row>
    <row r="40" spans="2:19" ht="15.75" thickBot="1" x14ac:dyDescent="0.3">
      <c r="B40" s="35" t="s">
        <v>7</v>
      </c>
      <c r="C40" s="36"/>
      <c r="D40" s="37">
        <v>2719</v>
      </c>
      <c r="E40" s="38">
        <v>3384</v>
      </c>
      <c r="F40" s="39">
        <f>D40*55/100+D40</f>
        <v>4214.45</v>
      </c>
      <c r="G40" s="40">
        <f t="shared" ref="G40:G42" si="18">F40*10/100+F40</f>
        <v>4635.8949999999995</v>
      </c>
      <c r="H40" s="40">
        <f t="shared" ref="H40:H42" si="19">F40*19/100+F40</f>
        <v>5015.1954999999998</v>
      </c>
      <c r="I40" s="40">
        <f t="shared" ref="I40:I42" si="20">F40*23.2/100+F40</f>
        <v>5192.2024000000001</v>
      </c>
      <c r="J40" s="41">
        <f t="shared" ref="J40:J42" si="21">F40*32.2/100+F40</f>
        <v>5571.5028999999995</v>
      </c>
      <c r="K40" s="41">
        <f t="shared" ref="K40:K42" si="22">F40*45.7/100+F40</f>
        <v>6140.4536499999995</v>
      </c>
      <c r="L40" s="176">
        <f>K40*30/100+K40</f>
        <v>7982.5897449999993</v>
      </c>
      <c r="M40" s="190">
        <f>K40*45/100+K40</f>
        <v>8903.6577924999983</v>
      </c>
      <c r="N40" s="213">
        <f t="shared" si="0"/>
        <v>10239.206461374997</v>
      </c>
      <c r="O40" s="213">
        <f t="shared" si="9"/>
        <v>11129.572240624999</v>
      </c>
      <c r="P40" s="213">
        <f t="shared" si="10"/>
        <v>12019.938019874999</v>
      </c>
    </row>
    <row r="41" spans="2:19" ht="15.75" thickBot="1" x14ac:dyDescent="0.3">
      <c r="B41" s="42" t="s">
        <v>8</v>
      </c>
      <c r="C41" s="43"/>
      <c r="D41" s="44">
        <v>1700</v>
      </c>
      <c r="E41" s="38">
        <v>2115</v>
      </c>
      <c r="F41" s="39">
        <f>D41*55/100+D41</f>
        <v>2635</v>
      </c>
      <c r="G41" s="40">
        <f t="shared" si="18"/>
        <v>2898.5</v>
      </c>
      <c r="H41" s="40">
        <f t="shared" si="19"/>
        <v>3135.65</v>
      </c>
      <c r="I41" s="40">
        <f t="shared" si="20"/>
        <v>3246.32</v>
      </c>
      <c r="J41" s="41">
        <f t="shared" si="21"/>
        <v>3483.4700000000003</v>
      </c>
      <c r="K41" s="41">
        <f t="shared" si="22"/>
        <v>3839.1950000000002</v>
      </c>
      <c r="L41" s="176">
        <f t="shared" ref="L41:L42" si="23">K41*30/100+K41</f>
        <v>4990.9535000000005</v>
      </c>
      <c r="M41" s="190">
        <f t="shared" ref="M41:M42" si="24">K41*45/100+K41</f>
        <v>5566.8327499999996</v>
      </c>
      <c r="N41" s="212">
        <f t="shared" si="0"/>
        <v>6401.8576624999996</v>
      </c>
      <c r="O41" s="212">
        <f t="shared" si="9"/>
        <v>6958.540937499999</v>
      </c>
      <c r="P41" s="212">
        <f t="shared" si="10"/>
        <v>7515.2242124999993</v>
      </c>
    </row>
    <row r="42" spans="2:19" ht="15.75" thickBot="1" x14ac:dyDescent="0.3">
      <c r="B42" s="35" t="s">
        <v>9</v>
      </c>
      <c r="C42" s="45"/>
      <c r="D42" s="37">
        <v>6906</v>
      </c>
      <c r="E42" s="46">
        <v>8595</v>
      </c>
      <c r="F42" s="40">
        <f>D42*55/100+D42</f>
        <v>10704.3</v>
      </c>
      <c r="G42" s="40">
        <f t="shared" si="18"/>
        <v>11774.73</v>
      </c>
      <c r="H42" s="40">
        <f t="shared" si="19"/>
        <v>12738.116999999998</v>
      </c>
      <c r="I42" s="40">
        <f t="shared" si="20"/>
        <v>13187.6976</v>
      </c>
      <c r="J42" s="41">
        <f t="shared" si="21"/>
        <v>14151.0846</v>
      </c>
      <c r="K42" s="41">
        <f t="shared" si="22"/>
        <v>15596.165099999998</v>
      </c>
      <c r="L42" s="176">
        <f t="shared" si="23"/>
        <v>20275.014629999998</v>
      </c>
      <c r="M42" s="190">
        <f t="shared" si="24"/>
        <v>22614.439394999998</v>
      </c>
      <c r="N42" s="212">
        <f t="shared" si="0"/>
        <v>26006.605304249999</v>
      </c>
      <c r="O42" s="212">
        <f t="shared" si="9"/>
        <v>28268.049243749996</v>
      </c>
      <c r="P42" s="212">
        <f t="shared" si="10"/>
        <v>30529.493183249997</v>
      </c>
    </row>
    <row r="43" spans="2:19" ht="15.75" thickBot="1" x14ac:dyDescent="0.3">
      <c r="N43" s="200">
        <v>44075</v>
      </c>
      <c r="O43" s="201">
        <v>44287</v>
      </c>
      <c r="P43" s="202">
        <v>44348</v>
      </c>
      <c r="Q43" s="180">
        <v>44531</v>
      </c>
      <c r="R43" s="180">
        <v>44562</v>
      </c>
      <c r="S43" s="180">
        <v>44621</v>
      </c>
    </row>
    <row r="44" spans="2:19" ht="15.75" thickBot="1" x14ac:dyDescent="0.3">
      <c r="B44" s="47" t="s">
        <v>10</v>
      </c>
      <c r="C44" s="48"/>
      <c r="D44" s="48"/>
      <c r="E44" s="48"/>
      <c r="F44" s="49" t="s">
        <v>11</v>
      </c>
      <c r="G44" s="50">
        <v>309</v>
      </c>
      <c r="H44" s="50">
        <v>432</v>
      </c>
      <c r="I44" s="51">
        <f>G44*55/100+G44</f>
        <v>478.95</v>
      </c>
      <c r="J44" s="52">
        <f>I44*10/100+I44</f>
        <v>526.84500000000003</v>
      </c>
      <c r="K44" s="52">
        <f>I44*19/100+I44</f>
        <v>569.95049999999992</v>
      </c>
      <c r="L44" s="53">
        <f>I44*23.2/100+I44</f>
        <v>590.06639999999993</v>
      </c>
      <c r="M44" s="103">
        <f>I44*32.2/100+I44</f>
        <v>633.17190000000005</v>
      </c>
      <c r="N44" s="53">
        <f>I44*45.7/100+I44</f>
        <v>697.83015</v>
      </c>
      <c r="O44" s="177">
        <f>N44*30/100+N44</f>
        <v>907.17919500000005</v>
      </c>
      <c r="P44" s="203">
        <f>N44*45/100+N44</f>
        <v>1011.8537175</v>
      </c>
      <c r="Q44" s="207">
        <f>P44*15/100+P44</f>
        <v>1163.6317751250001</v>
      </c>
      <c r="R44" s="207">
        <f>P44*25/100+P44</f>
        <v>1264.8171468749999</v>
      </c>
      <c r="S44" s="207">
        <f>P44*35/100+P44</f>
        <v>1366.002518625</v>
      </c>
    </row>
    <row r="45" spans="2:19" ht="15.75" thickBot="1" x14ac:dyDescent="0.3">
      <c r="L45" s="101" t="s">
        <v>195</v>
      </c>
      <c r="M45" s="94">
        <v>44058</v>
      </c>
      <c r="N45" s="108">
        <v>44089</v>
      </c>
      <c r="O45" s="173">
        <v>44287</v>
      </c>
      <c r="P45" s="180">
        <v>44409</v>
      </c>
    </row>
    <row r="46" spans="2:19" ht="15.75" thickBot="1" x14ac:dyDescent="0.3">
      <c r="L46" s="31">
        <v>28000</v>
      </c>
      <c r="M46" s="109">
        <v>14000</v>
      </c>
      <c r="N46" s="13">
        <v>14000</v>
      </c>
      <c r="O46" s="175">
        <f>L46*45/100+L46</f>
        <v>40600</v>
      </c>
      <c r="P46" s="208">
        <v>54810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L30" sqref="L30"/>
    </sheetView>
  </sheetViews>
  <sheetFormatPr baseColWidth="10" defaultRowHeight="15" x14ac:dyDescent="0.25"/>
  <cols>
    <col min="2" max="2" width="14.7109375" bestFit="1" customWidth="1"/>
    <col min="4" max="4" width="17" customWidth="1"/>
    <col min="5" max="5" width="11.85546875" bestFit="1" customWidth="1"/>
    <col min="6" max="10" width="11.5703125" bestFit="1" customWidth="1"/>
    <col min="11" max="11" width="13.42578125" bestFit="1" customWidth="1"/>
    <col min="12" max="15" width="12.42578125" bestFit="1" customWidth="1"/>
  </cols>
  <sheetData>
    <row r="1" spans="1:15" ht="15.75" thickBot="1" x14ac:dyDescent="0.3">
      <c r="A1" s="278" t="s">
        <v>12</v>
      </c>
      <c r="B1" s="279"/>
      <c r="C1" s="279"/>
      <c r="D1" s="279"/>
      <c r="E1" s="282" t="s">
        <v>45</v>
      </c>
      <c r="F1" s="283"/>
      <c r="G1" s="283"/>
      <c r="H1" s="283"/>
      <c r="I1" s="283"/>
      <c r="J1" s="248"/>
      <c r="K1" s="214" t="s">
        <v>196</v>
      </c>
      <c r="L1" s="215"/>
      <c r="M1" s="218" t="s">
        <v>197</v>
      </c>
      <c r="N1" s="219"/>
      <c r="O1" s="220"/>
    </row>
    <row r="2" spans="1:15" ht="15.75" thickBot="1" x14ac:dyDescent="0.3">
      <c r="A2" s="280"/>
      <c r="B2" s="281"/>
      <c r="C2" s="281"/>
      <c r="D2" s="281"/>
      <c r="E2" s="284"/>
      <c r="F2" s="285"/>
      <c r="G2" s="285"/>
      <c r="H2" s="285"/>
      <c r="I2" s="285"/>
      <c r="J2" s="249"/>
      <c r="K2" s="216">
        <v>0.45</v>
      </c>
      <c r="L2" s="217"/>
      <c r="M2" s="272">
        <v>0.15</v>
      </c>
      <c r="N2" s="272">
        <v>0.1</v>
      </c>
      <c r="O2" s="272">
        <v>0.1</v>
      </c>
    </row>
    <row r="3" spans="1:15" ht="23.25" thickBot="1" x14ac:dyDescent="0.3">
      <c r="A3" s="54" t="s">
        <v>0</v>
      </c>
      <c r="B3" s="55" t="s">
        <v>13</v>
      </c>
      <c r="C3" s="55" t="s">
        <v>14</v>
      </c>
      <c r="D3" s="56" t="s">
        <v>15</v>
      </c>
      <c r="E3" s="57" t="s">
        <v>16</v>
      </c>
      <c r="F3" s="57" t="s">
        <v>17</v>
      </c>
      <c r="G3" s="57" t="s">
        <v>18</v>
      </c>
      <c r="H3" s="57" t="s">
        <v>19</v>
      </c>
      <c r="I3" s="106" t="s">
        <v>20</v>
      </c>
      <c r="J3" s="169" t="s">
        <v>44</v>
      </c>
      <c r="K3" s="184" t="s">
        <v>192</v>
      </c>
      <c r="L3" s="256">
        <v>44348</v>
      </c>
      <c r="M3" s="178">
        <v>44531</v>
      </c>
      <c r="N3" s="178">
        <v>44562</v>
      </c>
      <c r="O3" s="178">
        <v>44621</v>
      </c>
    </row>
    <row r="4" spans="1:15" ht="15.75" thickBot="1" x14ac:dyDescent="0.3">
      <c r="A4" s="58"/>
      <c r="B4" s="59"/>
      <c r="C4" s="60" t="s">
        <v>21</v>
      </c>
      <c r="D4" s="64">
        <v>26834</v>
      </c>
      <c r="E4" s="154">
        <v>29708.645400000005</v>
      </c>
      <c r="F4" s="155">
        <f>E4*10/100+E4</f>
        <v>32679.509940000004</v>
      </c>
      <c r="G4" s="155">
        <f>E4*19/100+E4</f>
        <v>35353.288026000009</v>
      </c>
      <c r="H4" s="155">
        <f>E4*23.2/100+E4</f>
        <v>36601.051132800007</v>
      </c>
      <c r="I4" s="156">
        <f>E4*32.2/100+E4</f>
        <v>39274.829218800005</v>
      </c>
      <c r="J4" s="170">
        <f>E4*45.7/100+E4</f>
        <v>43285.496347800006</v>
      </c>
      <c r="K4" s="209">
        <f>J4*0.3+J4</f>
        <v>56271.145252140006</v>
      </c>
      <c r="L4" s="250">
        <f>J4*45/100+J4</f>
        <v>62763.96970431001</v>
      </c>
      <c r="M4" s="259">
        <f>L4*15/100+L4</f>
        <v>72178.565159956517</v>
      </c>
      <c r="N4" s="204">
        <f>L4*25/100+L4</f>
        <v>78454.962130387517</v>
      </c>
      <c r="O4" s="260">
        <f>L4*35/100+L4</f>
        <v>84731.359100818518</v>
      </c>
    </row>
    <row r="5" spans="1:15" ht="15.75" thickBot="1" x14ac:dyDescent="0.3">
      <c r="A5" s="61" t="s">
        <v>22</v>
      </c>
      <c r="B5" s="62"/>
      <c r="C5" s="63" t="s">
        <v>23</v>
      </c>
      <c r="D5" s="64">
        <v>36226</v>
      </c>
      <c r="E5" s="157">
        <v>40107.059409999987</v>
      </c>
      <c r="F5" s="158">
        <f t="shared" ref="F5:F18" si="0">E5*10/100+E5</f>
        <v>44117.765350999987</v>
      </c>
      <c r="G5" s="158">
        <f t="shared" ref="G5:G18" si="1">E5*19/100+E5</f>
        <v>47727.400697899982</v>
      </c>
      <c r="H5" s="158">
        <f t="shared" ref="H5:H34" si="2">E5*23.2/100+E5</f>
        <v>49411.897193119985</v>
      </c>
      <c r="I5" s="159">
        <f t="shared" ref="I5:I18" si="3">E5*32.2/100+E5</f>
        <v>53021.53254001998</v>
      </c>
      <c r="J5" s="170">
        <f t="shared" ref="J5:J27" si="4">E5*45.7/100+E5</f>
        <v>58435.985560369983</v>
      </c>
      <c r="K5" s="209">
        <f t="shared" ref="K5:K27" si="5">J5*0.3+J5</f>
        <v>75966.781228480977</v>
      </c>
      <c r="L5" s="251">
        <f t="shared" ref="L5:L27" si="6">J5*45/100+J5</f>
        <v>84732.179062536481</v>
      </c>
      <c r="M5" s="261">
        <f t="shared" ref="M5:M27" si="7">L5*15/100+L5</f>
        <v>97442.005921916949</v>
      </c>
      <c r="N5" s="205">
        <f t="shared" ref="N5:N27" si="8">L5*25/100+L5</f>
        <v>105915.22382817061</v>
      </c>
      <c r="O5" s="262">
        <f t="shared" ref="O5:O27" si="9">L5*35/100+L5</f>
        <v>114388.44173442425</v>
      </c>
    </row>
    <row r="6" spans="1:15" ht="15.75" thickBot="1" x14ac:dyDescent="0.3">
      <c r="A6" s="65"/>
      <c r="B6" s="66"/>
      <c r="C6" s="67" t="s">
        <v>24</v>
      </c>
      <c r="D6" s="64">
        <v>33276</v>
      </c>
      <c r="E6" s="157">
        <v>36840.932579999993</v>
      </c>
      <c r="F6" s="158">
        <f t="shared" si="0"/>
        <v>40525.025837999994</v>
      </c>
      <c r="G6" s="158">
        <f t="shared" si="1"/>
        <v>43840.709770199988</v>
      </c>
      <c r="H6" s="158">
        <f t="shared" si="2"/>
        <v>45388.02893855999</v>
      </c>
      <c r="I6" s="159">
        <f t="shared" si="3"/>
        <v>48703.712870759991</v>
      </c>
      <c r="J6" s="170">
        <f t="shared" si="4"/>
        <v>53677.238769059986</v>
      </c>
      <c r="K6" s="209">
        <f t="shared" si="5"/>
        <v>69780.410399777989</v>
      </c>
      <c r="L6" s="251">
        <f t="shared" si="6"/>
        <v>77831.996215136984</v>
      </c>
      <c r="M6" s="261">
        <f t="shared" si="7"/>
        <v>89506.795647407533</v>
      </c>
      <c r="N6" s="205">
        <f t="shared" si="8"/>
        <v>97289.995268921222</v>
      </c>
      <c r="O6" s="262">
        <f t="shared" si="9"/>
        <v>105073.19489043493</v>
      </c>
    </row>
    <row r="7" spans="1:15" ht="15.75" thickBot="1" x14ac:dyDescent="0.3">
      <c r="A7" s="68"/>
      <c r="B7" s="69"/>
      <c r="C7" s="70" t="s">
        <v>21</v>
      </c>
      <c r="D7" s="64">
        <v>28708</v>
      </c>
      <c r="E7" s="157">
        <v>31784.699280000001</v>
      </c>
      <c r="F7" s="158">
        <f t="shared" si="0"/>
        <v>34963.169207999999</v>
      </c>
      <c r="G7" s="158">
        <f t="shared" si="1"/>
        <v>37823.7921432</v>
      </c>
      <c r="H7" s="158">
        <f t="shared" si="2"/>
        <v>39158.749512959999</v>
      </c>
      <c r="I7" s="159">
        <f t="shared" si="3"/>
        <v>42019.37244816</v>
      </c>
      <c r="J7" s="170">
        <f t="shared" si="4"/>
        <v>46310.306850959998</v>
      </c>
      <c r="K7" s="209">
        <f t="shared" si="5"/>
        <v>60203.398906247996</v>
      </c>
      <c r="L7" s="251">
        <f t="shared" si="6"/>
        <v>67149.944933891995</v>
      </c>
      <c r="M7" s="261">
        <f t="shared" si="7"/>
        <v>77222.436673975797</v>
      </c>
      <c r="N7" s="205">
        <f t="shared" si="8"/>
        <v>83937.431167364994</v>
      </c>
      <c r="O7" s="262">
        <f t="shared" si="9"/>
        <v>90652.42566075419</v>
      </c>
    </row>
    <row r="8" spans="1:15" ht="15.75" thickBot="1" x14ac:dyDescent="0.3">
      <c r="A8" s="61" t="s">
        <v>25</v>
      </c>
      <c r="B8" s="62"/>
      <c r="C8" s="63" t="s">
        <v>23</v>
      </c>
      <c r="D8" s="64">
        <v>38755</v>
      </c>
      <c r="E8" s="157">
        <v>42908.024420000009</v>
      </c>
      <c r="F8" s="158">
        <f t="shared" si="0"/>
        <v>47198.826862000009</v>
      </c>
      <c r="G8" s="158">
        <f t="shared" si="1"/>
        <v>51060.549059800011</v>
      </c>
      <c r="H8" s="158">
        <f t="shared" si="2"/>
        <v>52862.686085440015</v>
      </c>
      <c r="I8" s="159">
        <f t="shared" si="3"/>
        <v>56724.408283240016</v>
      </c>
      <c r="J8" s="170">
        <f t="shared" si="4"/>
        <v>62516.991579940011</v>
      </c>
      <c r="K8" s="209">
        <f t="shared" si="5"/>
        <v>81272.089053922013</v>
      </c>
      <c r="L8" s="251">
        <f t="shared" si="6"/>
        <v>90649.637790913024</v>
      </c>
      <c r="M8" s="261">
        <f t="shared" si="7"/>
        <v>104247.08345954998</v>
      </c>
      <c r="N8" s="205">
        <f t="shared" si="8"/>
        <v>113312.04723864127</v>
      </c>
      <c r="O8" s="262">
        <f t="shared" si="9"/>
        <v>122377.01101773258</v>
      </c>
    </row>
    <row r="9" spans="1:15" ht="15.75" thickBot="1" x14ac:dyDescent="0.3">
      <c r="A9" s="65"/>
      <c r="B9" s="66"/>
      <c r="C9" s="67" t="s">
        <v>24</v>
      </c>
      <c r="D9" s="64">
        <v>35595</v>
      </c>
      <c r="E9" s="157">
        <v>39410.578070000018</v>
      </c>
      <c r="F9" s="158">
        <f t="shared" si="0"/>
        <v>43351.635877000022</v>
      </c>
      <c r="G9" s="158">
        <f t="shared" si="1"/>
        <v>46898.587903300024</v>
      </c>
      <c r="H9" s="158">
        <f t="shared" si="2"/>
        <v>48553.832182240018</v>
      </c>
      <c r="I9" s="159">
        <f t="shared" si="3"/>
        <v>52100.784208540026</v>
      </c>
      <c r="J9" s="170">
        <f t="shared" si="4"/>
        <v>57421.212247990028</v>
      </c>
      <c r="K9" s="209">
        <f t="shared" si="5"/>
        <v>74647.575922387041</v>
      </c>
      <c r="L9" s="251">
        <f t="shared" si="6"/>
        <v>83260.75775958554</v>
      </c>
      <c r="M9" s="261">
        <f t="shared" si="7"/>
        <v>95749.871423523378</v>
      </c>
      <c r="N9" s="205">
        <f t="shared" si="8"/>
        <v>104075.94719948192</v>
      </c>
      <c r="O9" s="262">
        <f t="shared" si="9"/>
        <v>112402.02297544049</v>
      </c>
    </row>
    <row r="10" spans="1:15" ht="15.75" thickBot="1" x14ac:dyDescent="0.3">
      <c r="A10" s="71"/>
      <c r="B10" s="72"/>
      <c r="C10" s="68" t="s">
        <v>21</v>
      </c>
      <c r="D10" s="64">
        <v>30859</v>
      </c>
      <c r="E10" s="157">
        <v>34166.494690000014</v>
      </c>
      <c r="F10" s="158">
        <v>37581</v>
      </c>
      <c r="G10" s="158">
        <f t="shared" si="1"/>
        <v>40658.128681100017</v>
      </c>
      <c r="H10" s="158">
        <f t="shared" si="2"/>
        <v>42093.121458080015</v>
      </c>
      <c r="I10" s="159">
        <f t="shared" si="3"/>
        <v>45168.105980180022</v>
      </c>
      <c r="J10" s="170">
        <f t="shared" si="4"/>
        <v>49780.582763330021</v>
      </c>
      <c r="K10" s="209">
        <f t="shared" si="5"/>
        <v>64714.757592329028</v>
      </c>
      <c r="L10" s="251">
        <f t="shared" si="6"/>
        <v>72181.845006828531</v>
      </c>
      <c r="M10" s="261">
        <f t="shared" si="7"/>
        <v>83009.121757852816</v>
      </c>
      <c r="N10" s="205">
        <f t="shared" si="8"/>
        <v>90227.306258535667</v>
      </c>
      <c r="O10" s="262">
        <f t="shared" si="9"/>
        <v>97445.490759218519</v>
      </c>
    </row>
    <row r="11" spans="1:15" ht="15.75" thickBot="1" x14ac:dyDescent="0.3">
      <c r="A11" s="61" t="s">
        <v>26</v>
      </c>
      <c r="B11" s="62"/>
      <c r="C11" s="63" t="s">
        <v>23</v>
      </c>
      <c r="D11" s="64">
        <v>41659</v>
      </c>
      <c r="E11" s="157">
        <v>46121.75505</v>
      </c>
      <c r="F11" s="158">
        <v>50735</v>
      </c>
      <c r="G11" s="158">
        <f t="shared" si="1"/>
        <v>54884.888509500001</v>
      </c>
      <c r="H11" s="158">
        <f t="shared" si="2"/>
        <v>56822.0022216</v>
      </c>
      <c r="I11" s="159">
        <f t="shared" si="3"/>
        <v>60972.960176100001</v>
      </c>
      <c r="J11" s="170">
        <f t="shared" si="4"/>
        <v>67199.397107850004</v>
      </c>
      <c r="K11" s="209">
        <f t="shared" si="5"/>
        <v>87359.216240205002</v>
      </c>
      <c r="L11" s="251">
        <f t="shared" si="6"/>
        <v>97439.125806382508</v>
      </c>
      <c r="M11" s="261">
        <f t="shared" si="7"/>
        <v>112054.99467733988</v>
      </c>
      <c r="N11" s="205">
        <f t="shared" si="8"/>
        <v>121798.90725797814</v>
      </c>
      <c r="O11" s="262">
        <f t="shared" si="9"/>
        <v>131542.81983861639</v>
      </c>
    </row>
    <row r="12" spans="1:15" ht="15.75" thickBot="1" x14ac:dyDescent="0.3">
      <c r="A12" s="65"/>
      <c r="B12" s="59"/>
      <c r="C12" s="67" t="s">
        <v>24</v>
      </c>
      <c r="D12" s="64">
        <v>38263</v>
      </c>
      <c r="E12" s="157">
        <v>42362.327699999994</v>
      </c>
      <c r="F12" s="158">
        <f t="shared" si="0"/>
        <v>46598.560469999997</v>
      </c>
      <c r="G12" s="158">
        <f t="shared" si="1"/>
        <v>50411.169962999993</v>
      </c>
      <c r="H12" s="158">
        <f t="shared" si="2"/>
        <v>52190.387726399989</v>
      </c>
      <c r="I12" s="159">
        <f t="shared" si="3"/>
        <v>56002.997219399993</v>
      </c>
      <c r="J12" s="170">
        <f t="shared" si="4"/>
        <v>61721.911458899995</v>
      </c>
      <c r="K12" s="209">
        <f t="shared" si="5"/>
        <v>80238.484896569993</v>
      </c>
      <c r="L12" s="251">
        <f t="shared" si="6"/>
        <v>89496.771615404985</v>
      </c>
      <c r="M12" s="261">
        <f t="shared" si="7"/>
        <v>102921.28735771573</v>
      </c>
      <c r="N12" s="205">
        <f t="shared" si="8"/>
        <v>111870.96451925623</v>
      </c>
      <c r="O12" s="262">
        <f t="shared" si="9"/>
        <v>120820.64168079673</v>
      </c>
    </row>
    <row r="13" spans="1:15" ht="15.75" thickBot="1" x14ac:dyDescent="0.3">
      <c r="A13" s="68"/>
      <c r="B13" s="73" t="s">
        <v>27</v>
      </c>
      <c r="C13" s="74" t="s">
        <v>21</v>
      </c>
      <c r="D13" s="64">
        <v>33013</v>
      </c>
      <c r="E13" s="157">
        <v>36548.581190000004</v>
      </c>
      <c r="F13" s="158">
        <v>40205</v>
      </c>
      <c r="G13" s="158">
        <f t="shared" si="1"/>
        <v>43492.811616100007</v>
      </c>
      <c r="H13" s="158">
        <f t="shared" si="2"/>
        <v>45027.852026080007</v>
      </c>
      <c r="I13" s="159">
        <f t="shared" si="3"/>
        <v>48317.224333180005</v>
      </c>
      <c r="J13" s="170">
        <f t="shared" si="4"/>
        <v>53251.282793830003</v>
      </c>
      <c r="K13" s="209">
        <f t="shared" si="5"/>
        <v>69226.667631978999</v>
      </c>
      <c r="L13" s="251">
        <f t="shared" si="6"/>
        <v>77214.360051053503</v>
      </c>
      <c r="M13" s="261">
        <f t="shared" si="7"/>
        <v>88796.514058711531</v>
      </c>
      <c r="N13" s="205">
        <f t="shared" si="8"/>
        <v>96517.950063816883</v>
      </c>
      <c r="O13" s="262">
        <f t="shared" si="9"/>
        <v>104239.38606892223</v>
      </c>
    </row>
    <row r="14" spans="1:15" ht="15.75" thickBot="1" x14ac:dyDescent="0.3">
      <c r="A14" s="61" t="s">
        <v>28</v>
      </c>
      <c r="B14" s="75"/>
      <c r="C14" s="63" t="s">
        <v>23</v>
      </c>
      <c r="D14" s="64">
        <v>44567</v>
      </c>
      <c r="E14" s="157">
        <v>49341.889660000001</v>
      </c>
      <c r="F14" s="158">
        <f t="shared" si="0"/>
        <v>54276.078626000002</v>
      </c>
      <c r="G14" s="158">
        <f t="shared" si="1"/>
        <v>58716.848695399996</v>
      </c>
      <c r="H14" s="158">
        <f t="shared" si="2"/>
        <v>60789.20806112</v>
      </c>
      <c r="I14" s="159">
        <f t="shared" si="3"/>
        <v>65229.978130520001</v>
      </c>
      <c r="J14" s="170">
        <f t="shared" si="4"/>
        <v>71891.133234620007</v>
      </c>
      <c r="K14" s="209">
        <f t="shared" si="5"/>
        <v>93458.473205006012</v>
      </c>
      <c r="L14" s="251">
        <f t="shared" si="6"/>
        <v>104242.14319019901</v>
      </c>
      <c r="M14" s="261">
        <f t="shared" si="7"/>
        <v>119878.46466872886</v>
      </c>
      <c r="N14" s="205">
        <f t="shared" si="8"/>
        <v>130302.67898774876</v>
      </c>
      <c r="O14" s="262">
        <f t="shared" si="9"/>
        <v>140726.89330676867</v>
      </c>
    </row>
    <row r="15" spans="1:15" ht="15.75" thickBot="1" x14ac:dyDescent="0.3">
      <c r="A15" s="76"/>
      <c r="B15" s="66"/>
      <c r="C15" s="77" t="s">
        <v>24</v>
      </c>
      <c r="D15" s="64">
        <v>40934</v>
      </c>
      <c r="E15" s="157">
        <v>45320.481310000003</v>
      </c>
      <c r="F15" s="158">
        <f t="shared" si="0"/>
        <v>49852.529441000006</v>
      </c>
      <c r="G15" s="158">
        <f t="shared" si="1"/>
        <v>53931.372758900005</v>
      </c>
      <c r="H15" s="158">
        <f t="shared" si="2"/>
        <v>55834.832973919998</v>
      </c>
      <c r="I15" s="159">
        <f t="shared" si="3"/>
        <v>59913.676291820004</v>
      </c>
      <c r="J15" s="170">
        <f t="shared" si="4"/>
        <v>66031.941268670009</v>
      </c>
      <c r="K15" s="209">
        <f t="shared" si="5"/>
        <v>85841.52364927101</v>
      </c>
      <c r="L15" s="251">
        <f t="shared" si="6"/>
        <v>95746.314839571511</v>
      </c>
      <c r="M15" s="261">
        <f t="shared" si="7"/>
        <v>110108.26206550724</v>
      </c>
      <c r="N15" s="205">
        <f t="shared" si="8"/>
        <v>119682.89354946438</v>
      </c>
      <c r="O15" s="262">
        <f t="shared" si="9"/>
        <v>129257.52503342154</v>
      </c>
    </row>
    <row r="16" spans="1:15" ht="15.75" thickBot="1" x14ac:dyDescent="0.3">
      <c r="A16" s="68"/>
      <c r="B16" s="73" t="s">
        <v>29</v>
      </c>
      <c r="C16" s="74" t="s">
        <v>21</v>
      </c>
      <c r="D16" s="64">
        <f>D13*7.5/100+D13</f>
        <v>35488.974999999999</v>
      </c>
      <c r="E16" s="157">
        <v>39289.724779250006</v>
      </c>
      <c r="F16" s="158">
        <f t="shared" si="0"/>
        <v>43218.697257175008</v>
      </c>
      <c r="G16" s="158">
        <f t="shared" si="1"/>
        <v>46754.772487307506</v>
      </c>
      <c r="H16" s="158">
        <f t="shared" si="2"/>
        <v>48404.940928036005</v>
      </c>
      <c r="I16" s="159">
        <f t="shared" si="3"/>
        <v>51941.01615816851</v>
      </c>
      <c r="J16" s="170">
        <f t="shared" si="4"/>
        <v>57245.129003367256</v>
      </c>
      <c r="K16" s="209">
        <f t="shared" si="5"/>
        <v>74418.66770437744</v>
      </c>
      <c r="L16" s="251">
        <f t="shared" si="6"/>
        <v>83005.437054882525</v>
      </c>
      <c r="M16" s="261">
        <f t="shared" si="7"/>
        <v>95456.252613114906</v>
      </c>
      <c r="N16" s="205">
        <f t="shared" si="8"/>
        <v>103756.79631860316</v>
      </c>
      <c r="O16" s="262">
        <f t="shared" si="9"/>
        <v>112057.34002409141</v>
      </c>
    </row>
    <row r="17" spans="1:15" ht="15.75" thickBot="1" x14ac:dyDescent="0.3">
      <c r="A17" s="78" t="s">
        <v>30</v>
      </c>
      <c r="B17" s="79"/>
      <c r="C17" s="61" t="s">
        <v>23</v>
      </c>
      <c r="D17" s="64">
        <f>D14*7.5/100+D14</f>
        <v>47909.525000000001</v>
      </c>
      <c r="E17" s="157">
        <v>53042.531384500006</v>
      </c>
      <c r="F17" s="158">
        <f t="shared" si="0"/>
        <v>58346.784522950009</v>
      </c>
      <c r="G17" s="158">
        <f t="shared" si="1"/>
        <v>63120.612347555005</v>
      </c>
      <c r="H17" s="158">
        <f t="shared" si="2"/>
        <v>65348.398665704008</v>
      </c>
      <c r="I17" s="159">
        <f t="shared" si="3"/>
        <v>70122.226490309011</v>
      </c>
      <c r="J17" s="170">
        <f t="shared" si="4"/>
        <v>77282.968227216508</v>
      </c>
      <c r="K17" s="209">
        <f t="shared" si="5"/>
        <v>100467.85869538147</v>
      </c>
      <c r="L17" s="251">
        <f t="shared" si="6"/>
        <v>112060.30392946393</v>
      </c>
      <c r="M17" s="261">
        <f t="shared" si="7"/>
        <v>128869.34951888352</v>
      </c>
      <c r="N17" s="205">
        <f t="shared" si="8"/>
        <v>140075.37991182992</v>
      </c>
      <c r="O17" s="262">
        <f t="shared" si="9"/>
        <v>151281.41030477631</v>
      </c>
    </row>
    <row r="18" spans="1:15" ht="15.75" thickBot="1" x14ac:dyDescent="0.3">
      <c r="A18" s="76"/>
      <c r="B18" s="80"/>
      <c r="C18" s="77" t="s">
        <v>24</v>
      </c>
      <c r="D18" s="64">
        <f>D15*7.5/100+D15</f>
        <v>44004.05</v>
      </c>
      <c r="E18" s="157">
        <v>48719.517408250002</v>
      </c>
      <c r="F18" s="158">
        <f t="shared" si="0"/>
        <v>53591.469149075005</v>
      </c>
      <c r="G18" s="158">
        <f t="shared" si="1"/>
        <v>57976.225715817505</v>
      </c>
      <c r="H18" s="158">
        <f t="shared" si="2"/>
        <v>60022.445446964004</v>
      </c>
      <c r="I18" s="159">
        <f t="shared" si="3"/>
        <v>64407.202013706505</v>
      </c>
      <c r="J18" s="170">
        <f t="shared" si="4"/>
        <v>70984.336863820252</v>
      </c>
      <c r="K18" s="209">
        <f t="shared" si="5"/>
        <v>92279.637922966329</v>
      </c>
      <c r="L18" s="251">
        <f t="shared" si="6"/>
        <v>102927.28845253936</v>
      </c>
      <c r="M18" s="261">
        <f t="shared" si="7"/>
        <v>118366.38172042026</v>
      </c>
      <c r="N18" s="205">
        <f t="shared" si="8"/>
        <v>128659.1105656742</v>
      </c>
      <c r="O18" s="262">
        <f t="shared" si="9"/>
        <v>138951.83941092814</v>
      </c>
    </row>
    <row r="19" spans="1:15" ht="15.75" thickBot="1" x14ac:dyDescent="0.3">
      <c r="A19" s="68"/>
      <c r="B19" s="81"/>
      <c r="C19" s="74" t="s">
        <v>21</v>
      </c>
      <c r="D19" s="64">
        <f>D13*15/100+D13</f>
        <v>37964.949999999997</v>
      </c>
      <c r="E19" s="157">
        <f>D19*15/100+D19</f>
        <v>43659.692499999997</v>
      </c>
      <c r="F19" s="158">
        <f>F13*15/100+F13</f>
        <v>46235.75</v>
      </c>
      <c r="G19" s="158">
        <f>G13*15/100+F19</f>
        <v>52759.671742414997</v>
      </c>
      <c r="H19" s="158">
        <f t="shared" si="2"/>
        <v>53788.741159999998</v>
      </c>
      <c r="I19" s="159">
        <f>I13*15/100+I13</f>
        <v>55564.807983157007</v>
      </c>
      <c r="J19" s="170">
        <f t="shared" si="4"/>
        <v>63612.1719725</v>
      </c>
      <c r="K19" s="209">
        <f t="shared" si="5"/>
        <v>82695.823564249993</v>
      </c>
      <c r="L19" s="251">
        <f t="shared" si="6"/>
        <v>92237.649360125011</v>
      </c>
      <c r="M19" s="261">
        <f t="shared" si="7"/>
        <v>106073.29676414377</v>
      </c>
      <c r="N19" s="205">
        <f t="shared" si="8"/>
        <v>115297.06170015626</v>
      </c>
      <c r="O19" s="262">
        <f t="shared" si="9"/>
        <v>124520.82663616876</v>
      </c>
    </row>
    <row r="20" spans="1:15" ht="15.75" thickBot="1" x14ac:dyDescent="0.3">
      <c r="A20" s="61" t="s">
        <v>31</v>
      </c>
      <c r="B20" s="82" t="s">
        <v>32</v>
      </c>
      <c r="C20" s="63" t="s">
        <v>23</v>
      </c>
      <c r="D20" s="64">
        <f>D14*15/100+D14</f>
        <v>51252.05</v>
      </c>
      <c r="E20" s="157">
        <f t="shared" ref="E20:E27" si="10">D20*15/100+D20</f>
        <v>58939.857500000006</v>
      </c>
      <c r="F20" s="158">
        <f>F14*15/100+F14</f>
        <v>62417.490419900001</v>
      </c>
      <c r="G20" s="158">
        <f t="shared" ref="G20" si="11">G14*15/100+F20</f>
        <v>71225.017724210004</v>
      </c>
      <c r="H20" s="158">
        <f t="shared" si="2"/>
        <v>72613.904440000013</v>
      </c>
      <c r="I20" s="159">
        <f>I14*15/100+I14</f>
        <v>75014.474850098006</v>
      </c>
      <c r="J20" s="170">
        <f t="shared" si="4"/>
        <v>85875.372377500011</v>
      </c>
      <c r="K20" s="209">
        <f t="shared" si="5"/>
        <v>111637.98409075002</v>
      </c>
      <c r="L20" s="251">
        <f t="shared" si="6"/>
        <v>124519.28994737501</v>
      </c>
      <c r="M20" s="261">
        <f t="shared" si="7"/>
        <v>143197.18343948128</v>
      </c>
      <c r="N20" s="205">
        <f t="shared" si="8"/>
        <v>155649.11243421875</v>
      </c>
      <c r="O20" s="262">
        <f t="shared" si="9"/>
        <v>168101.04142895626</v>
      </c>
    </row>
    <row r="21" spans="1:15" ht="15.75" thickBot="1" x14ac:dyDescent="0.3">
      <c r="A21" s="76"/>
      <c r="B21" s="66"/>
      <c r="C21" s="77" t="s">
        <v>24</v>
      </c>
      <c r="D21" s="64">
        <f>D15*15/100+D15</f>
        <v>47074.1</v>
      </c>
      <c r="E21" s="157">
        <f t="shared" si="10"/>
        <v>54135.214999999997</v>
      </c>
      <c r="F21" s="158">
        <f>F15*15/100+F15</f>
        <v>57330.408857150003</v>
      </c>
      <c r="G21" s="158">
        <f>G15*15/100+G15</f>
        <v>62021.078672735006</v>
      </c>
      <c r="H21" s="158">
        <f t="shared" si="2"/>
        <v>66694.584879999995</v>
      </c>
      <c r="I21" s="159">
        <f>I15*15/100+I15</f>
        <v>68900.727735592998</v>
      </c>
      <c r="J21" s="170">
        <f t="shared" si="4"/>
        <v>78875.008254999993</v>
      </c>
      <c r="K21" s="209">
        <f t="shared" si="5"/>
        <v>102537.51073149999</v>
      </c>
      <c r="L21" s="251">
        <f t="shared" si="6"/>
        <v>114368.76196974999</v>
      </c>
      <c r="M21" s="261">
        <f t="shared" si="7"/>
        <v>131524.0762652125</v>
      </c>
      <c r="N21" s="205">
        <f t="shared" si="8"/>
        <v>142960.9524621875</v>
      </c>
      <c r="O21" s="262">
        <f t="shared" si="9"/>
        <v>154397.82865916248</v>
      </c>
    </row>
    <row r="22" spans="1:15" ht="15.75" thickBot="1" x14ac:dyDescent="0.3">
      <c r="A22" s="68"/>
      <c r="B22" s="81"/>
      <c r="C22" s="74" t="s">
        <v>21</v>
      </c>
      <c r="D22" s="64">
        <f>D19*7.5/100+D19</f>
        <v>40812.321249999994</v>
      </c>
      <c r="E22" s="157">
        <f t="shared" si="10"/>
        <v>46934.169437499993</v>
      </c>
      <c r="F22" s="158">
        <f>E22*10/100+E22</f>
        <v>51627.586381249996</v>
      </c>
      <c r="G22" s="158">
        <f>E22*19/100+E22</f>
        <v>55851.661630624993</v>
      </c>
      <c r="H22" s="158">
        <f t="shared" si="2"/>
        <v>57822.896746999992</v>
      </c>
      <c r="I22" s="159">
        <f>E22*32.2/100+E22</f>
        <v>62046.971996374996</v>
      </c>
      <c r="J22" s="170">
        <f t="shared" si="4"/>
        <v>68383.084870437495</v>
      </c>
      <c r="K22" s="209">
        <f t="shared" si="5"/>
        <v>88898.010331568745</v>
      </c>
      <c r="L22" s="251">
        <f t="shared" si="6"/>
        <v>99155.473062134362</v>
      </c>
      <c r="M22" s="261">
        <f t="shared" si="7"/>
        <v>114028.79402145452</v>
      </c>
      <c r="N22" s="205">
        <f t="shared" si="8"/>
        <v>123944.34132766795</v>
      </c>
      <c r="O22" s="262">
        <f t="shared" si="9"/>
        <v>133859.8886338814</v>
      </c>
    </row>
    <row r="23" spans="1:15" ht="15.75" thickBot="1" x14ac:dyDescent="0.3">
      <c r="A23" s="78" t="s">
        <v>33</v>
      </c>
      <c r="B23" s="79"/>
      <c r="C23" s="61" t="s">
        <v>23</v>
      </c>
      <c r="D23" s="64">
        <f>D20*7.5/100+D20</f>
        <v>55095.953750000001</v>
      </c>
      <c r="E23" s="157">
        <f t="shared" si="10"/>
        <v>63360.3468125</v>
      </c>
      <c r="F23" s="158">
        <f t="shared" ref="F23:F24" si="12">E23*10/100+E23</f>
        <v>69696.381493749999</v>
      </c>
      <c r="G23" s="158">
        <f t="shared" ref="G23:G24" si="13">E23*19/100+E23</f>
        <v>75398.812706875004</v>
      </c>
      <c r="H23" s="158">
        <f t="shared" si="2"/>
        <v>78059.947272999998</v>
      </c>
      <c r="I23" s="159">
        <f t="shared" ref="I23:I24" si="14">E23*32.2/100+E23</f>
        <v>83762.378486125002</v>
      </c>
      <c r="J23" s="170">
        <f t="shared" si="4"/>
        <v>92316.025305812494</v>
      </c>
      <c r="K23" s="209">
        <f t="shared" si="5"/>
        <v>120010.83289755625</v>
      </c>
      <c r="L23" s="251">
        <f t="shared" si="6"/>
        <v>133858.23669342813</v>
      </c>
      <c r="M23" s="261">
        <f t="shared" si="7"/>
        <v>153936.97219744234</v>
      </c>
      <c r="N23" s="205">
        <f t="shared" si="8"/>
        <v>167322.79586678516</v>
      </c>
      <c r="O23" s="262">
        <f t="shared" si="9"/>
        <v>180708.61953612798</v>
      </c>
    </row>
    <row r="24" spans="1:15" ht="15.75" thickBot="1" x14ac:dyDescent="0.3">
      <c r="A24" s="76"/>
      <c r="B24" s="80"/>
      <c r="C24" s="77" t="s">
        <v>24</v>
      </c>
      <c r="D24" s="64">
        <f>D21*7.5/100+D21</f>
        <v>50604.657500000001</v>
      </c>
      <c r="E24" s="157">
        <f t="shared" si="10"/>
        <v>58195.356125000006</v>
      </c>
      <c r="F24" s="158">
        <f t="shared" si="12"/>
        <v>64014.891737500002</v>
      </c>
      <c r="G24" s="158">
        <f t="shared" si="13"/>
        <v>69252.473788750009</v>
      </c>
      <c r="H24" s="158">
        <f t="shared" si="2"/>
        <v>71696.678746000005</v>
      </c>
      <c r="I24" s="159">
        <f t="shared" si="14"/>
        <v>76934.260797250012</v>
      </c>
      <c r="J24" s="170">
        <f t="shared" si="4"/>
        <v>84790.633874125007</v>
      </c>
      <c r="K24" s="209">
        <f t="shared" si="5"/>
        <v>110227.82403636251</v>
      </c>
      <c r="L24" s="251">
        <f t="shared" si="6"/>
        <v>122946.41911748126</v>
      </c>
      <c r="M24" s="261">
        <f t="shared" si="7"/>
        <v>141388.38198510345</v>
      </c>
      <c r="N24" s="205">
        <f t="shared" si="8"/>
        <v>153683.02389685158</v>
      </c>
      <c r="O24" s="262">
        <f t="shared" si="9"/>
        <v>165977.6658085997</v>
      </c>
    </row>
    <row r="25" spans="1:15" ht="15.75" thickBot="1" x14ac:dyDescent="0.3">
      <c r="A25" s="68"/>
      <c r="B25" s="81"/>
      <c r="C25" s="74" t="s">
        <v>21</v>
      </c>
      <c r="D25" s="64">
        <f>D19*15/100+D19</f>
        <v>43659.692499999997</v>
      </c>
      <c r="E25" s="157">
        <f t="shared" si="10"/>
        <v>50208.646374999997</v>
      </c>
      <c r="F25" s="158">
        <f t="shared" ref="F25:I27" si="15">F19*15/100+F19</f>
        <v>53171.112500000003</v>
      </c>
      <c r="G25" s="158">
        <f t="shared" si="15"/>
        <v>60673.622503777246</v>
      </c>
      <c r="H25" s="158">
        <f t="shared" si="2"/>
        <v>61857.052333999993</v>
      </c>
      <c r="I25" s="159">
        <f t="shared" si="15"/>
        <v>63899.529180630561</v>
      </c>
      <c r="J25" s="170">
        <f t="shared" si="4"/>
        <v>73153.997768375004</v>
      </c>
      <c r="K25" s="209">
        <f t="shared" si="5"/>
        <v>95100.197098887496</v>
      </c>
      <c r="L25" s="251">
        <f t="shared" si="6"/>
        <v>106073.29676414376</v>
      </c>
      <c r="M25" s="261">
        <f t="shared" si="7"/>
        <v>121984.29127876532</v>
      </c>
      <c r="N25" s="205">
        <f t="shared" si="8"/>
        <v>132591.62095517971</v>
      </c>
      <c r="O25" s="262">
        <f t="shared" si="9"/>
        <v>143198.95063159408</v>
      </c>
    </row>
    <row r="26" spans="1:15" ht="15.75" thickBot="1" x14ac:dyDescent="0.3">
      <c r="A26" s="61" t="s">
        <v>34</v>
      </c>
      <c r="B26" s="80"/>
      <c r="C26" s="63" t="s">
        <v>23</v>
      </c>
      <c r="D26" s="64">
        <f>D20*15/100+D20</f>
        <v>58939.857500000006</v>
      </c>
      <c r="E26" s="157">
        <f t="shared" si="10"/>
        <v>67780.836125000002</v>
      </c>
      <c r="F26" s="158">
        <f t="shared" si="15"/>
        <v>71780.113982884999</v>
      </c>
      <c r="G26" s="158">
        <f t="shared" si="15"/>
        <v>81908.770382841511</v>
      </c>
      <c r="H26" s="158">
        <f t="shared" si="2"/>
        <v>83505.990105999997</v>
      </c>
      <c r="I26" s="159">
        <f t="shared" si="15"/>
        <v>86266.646077612706</v>
      </c>
      <c r="J26" s="170">
        <f t="shared" si="4"/>
        <v>98756.678234125007</v>
      </c>
      <c r="K26" s="209">
        <f t="shared" si="5"/>
        <v>128383.68170436251</v>
      </c>
      <c r="L26" s="251">
        <f t="shared" si="6"/>
        <v>143197.18343948125</v>
      </c>
      <c r="M26" s="261">
        <f t="shared" si="7"/>
        <v>164676.76095540344</v>
      </c>
      <c r="N26" s="205">
        <f t="shared" si="8"/>
        <v>178996.47929935157</v>
      </c>
      <c r="O26" s="262">
        <f t="shared" si="9"/>
        <v>193316.1976432997</v>
      </c>
    </row>
    <row r="27" spans="1:15" ht="15.75" thickBot="1" x14ac:dyDescent="0.3">
      <c r="A27" s="83"/>
      <c r="B27" s="82" t="s">
        <v>35</v>
      </c>
      <c r="C27" s="84" t="s">
        <v>24</v>
      </c>
      <c r="D27" s="64">
        <f>D21*15/100+D21</f>
        <v>54135.214999999997</v>
      </c>
      <c r="E27" s="168">
        <f t="shared" si="10"/>
        <v>62255.49725</v>
      </c>
      <c r="F27" s="166">
        <f t="shared" si="15"/>
        <v>65929.970185722501</v>
      </c>
      <c r="G27" s="166">
        <f t="shared" si="15"/>
        <v>71324.240473645259</v>
      </c>
      <c r="H27" s="166">
        <f t="shared" si="2"/>
        <v>76698.772612000001</v>
      </c>
      <c r="I27" s="167">
        <f t="shared" si="15"/>
        <v>79235.836895931949</v>
      </c>
      <c r="J27" s="171">
        <f t="shared" si="4"/>
        <v>90706.259493250007</v>
      </c>
      <c r="K27" s="209">
        <f t="shared" si="5"/>
        <v>117918.13734122501</v>
      </c>
      <c r="L27" s="252">
        <f t="shared" si="6"/>
        <v>131524.0762652125</v>
      </c>
      <c r="M27" s="263">
        <f t="shared" si="7"/>
        <v>151252.68770499437</v>
      </c>
      <c r="N27" s="206">
        <f t="shared" si="8"/>
        <v>164405.09533151562</v>
      </c>
      <c r="O27" s="264">
        <f t="shared" si="9"/>
        <v>177557.50295803687</v>
      </c>
    </row>
    <row r="28" spans="1:15" ht="15.75" thickBot="1" x14ac:dyDescent="0.3">
      <c r="A28" s="275" t="s">
        <v>36</v>
      </c>
      <c r="B28" s="276"/>
      <c r="C28" s="277"/>
      <c r="D28" s="85"/>
      <c r="E28" s="86"/>
      <c r="K28" s="258">
        <v>0.3</v>
      </c>
      <c r="L28" s="257">
        <v>0.45</v>
      </c>
      <c r="M28" s="257">
        <v>0.15</v>
      </c>
      <c r="N28" s="257">
        <v>0.1</v>
      </c>
      <c r="O28" s="257">
        <v>0.1</v>
      </c>
    </row>
    <row r="29" spans="1:15" ht="15.75" thickBot="1" x14ac:dyDescent="0.3">
      <c r="A29" s="286" t="s">
        <v>37</v>
      </c>
      <c r="B29" s="287"/>
      <c r="C29" s="288"/>
      <c r="K29" s="14" t="s">
        <v>193</v>
      </c>
      <c r="L29" s="256">
        <v>44348</v>
      </c>
      <c r="M29" s="232">
        <v>44531</v>
      </c>
      <c r="N29" s="232">
        <v>44562</v>
      </c>
      <c r="O29" s="232">
        <v>44621</v>
      </c>
    </row>
    <row r="30" spans="1:15" ht="15.75" thickBot="1" x14ac:dyDescent="0.3">
      <c r="A30" s="275" t="s">
        <v>38</v>
      </c>
      <c r="B30" s="276"/>
      <c r="C30" s="277"/>
      <c r="D30" s="87">
        <v>287</v>
      </c>
      <c r="E30" s="88">
        <v>318</v>
      </c>
      <c r="F30" s="87">
        <v>350</v>
      </c>
      <c r="G30" s="87">
        <v>378</v>
      </c>
      <c r="H30" s="87">
        <f t="shared" si="2"/>
        <v>391.77600000000001</v>
      </c>
      <c r="I30" s="87">
        <f>E30*32.2/100+E30</f>
        <v>420.39600000000002</v>
      </c>
      <c r="J30" s="210">
        <f>E30*45.7/100+E30</f>
        <v>463.32600000000002</v>
      </c>
      <c r="K30" s="210">
        <f>J30*30/100+J30</f>
        <v>602.32380000000001</v>
      </c>
      <c r="L30" s="253">
        <f>J30*45/100+J30</f>
        <v>671.82270000000005</v>
      </c>
      <c r="M30" s="265">
        <f>L30*15/100+L30</f>
        <v>772.59610500000008</v>
      </c>
      <c r="N30" s="213">
        <f>L30*25/100+L30</f>
        <v>839.7783750000001</v>
      </c>
      <c r="O30" s="266">
        <f>L30*35/100+L30</f>
        <v>906.96064500000011</v>
      </c>
    </row>
    <row r="31" spans="1:15" ht="15.75" thickBot="1" x14ac:dyDescent="0.3">
      <c r="A31" s="275" t="s">
        <v>39</v>
      </c>
      <c r="B31" s="276"/>
      <c r="C31" s="277"/>
      <c r="D31" s="87">
        <v>3148</v>
      </c>
      <c r="E31" s="87">
        <v>3486</v>
      </c>
      <c r="F31" s="87">
        <v>3834</v>
      </c>
      <c r="G31" s="87">
        <v>4148</v>
      </c>
      <c r="H31" s="87">
        <f t="shared" si="2"/>
        <v>4294.7520000000004</v>
      </c>
      <c r="I31" s="87">
        <f t="shared" ref="I31:I34" si="16">E31*32.2/100+E31</f>
        <v>4608.4920000000002</v>
      </c>
      <c r="J31" s="210">
        <f t="shared" ref="J31:J34" si="17">E31*45.7/100+E31</f>
        <v>5079.1019999999999</v>
      </c>
      <c r="K31" s="210">
        <f t="shared" ref="K31:K34" si="18">J31*30/100+J31</f>
        <v>6602.8325999999997</v>
      </c>
      <c r="L31" s="254">
        <f t="shared" ref="L31:L34" si="19">J31*45/100+J31</f>
        <v>7364.6978999999992</v>
      </c>
      <c r="M31" s="267">
        <f t="shared" ref="M31:M34" si="20">L31*15/100+L31</f>
        <v>8469.4025849999998</v>
      </c>
      <c r="N31" s="212">
        <f t="shared" ref="N31:N34" si="21">L31*25/100+L31</f>
        <v>9205.872374999999</v>
      </c>
      <c r="O31" s="268">
        <f t="shared" ref="O31:O34" si="22">L31*35/100+L31</f>
        <v>9942.3421649999982</v>
      </c>
    </row>
    <row r="32" spans="1:15" ht="15.75" thickBot="1" x14ac:dyDescent="0.3">
      <c r="A32" s="275" t="s">
        <v>40</v>
      </c>
      <c r="B32" s="276"/>
      <c r="C32" s="277"/>
      <c r="D32" s="87">
        <v>1966</v>
      </c>
      <c r="E32" s="87">
        <v>2178</v>
      </c>
      <c r="F32" s="87">
        <v>2396</v>
      </c>
      <c r="G32" s="87">
        <v>2592</v>
      </c>
      <c r="H32" s="87">
        <f t="shared" si="2"/>
        <v>2683.2959999999998</v>
      </c>
      <c r="I32" s="87">
        <f t="shared" si="16"/>
        <v>2879.3159999999998</v>
      </c>
      <c r="J32" s="210">
        <f t="shared" si="17"/>
        <v>3173.346</v>
      </c>
      <c r="K32" s="210">
        <f t="shared" si="18"/>
        <v>4125.3498</v>
      </c>
      <c r="L32" s="254">
        <f t="shared" si="19"/>
        <v>4601.3517000000002</v>
      </c>
      <c r="M32" s="267">
        <f t="shared" si="20"/>
        <v>5291.5544550000004</v>
      </c>
      <c r="N32" s="212">
        <f t="shared" si="21"/>
        <v>5751.689625</v>
      </c>
      <c r="O32" s="268">
        <f t="shared" si="22"/>
        <v>6211.8247950000004</v>
      </c>
    </row>
    <row r="33" spans="1:15" ht="15.75" thickBot="1" x14ac:dyDescent="0.3">
      <c r="A33" s="275" t="s">
        <v>41</v>
      </c>
      <c r="B33" s="276"/>
      <c r="C33" s="277"/>
      <c r="D33" s="89">
        <v>7995</v>
      </c>
      <c r="E33" s="87">
        <v>8851</v>
      </c>
      <c r="F33" s="87">
        <v>9736</v>
      </c>
      <c r="G33" s="87">
        <v>10533</v>
      </c>
      <c r="H33" s="87">
        <f t="shared" si="2"/>
        <v>10904.432000000001</v>
      </c>
      <c r="I33" s="87">
        <f t="shared" si="16"/>
        <v>11701.022000000001</v>
      </c>
      <c r="J33" s="210">
        <f t="shared" si="17"/>
        <v>12895.906999999999</v>
      </c>
      <c r="K33" s="210">
        <f t="shared" si="18"/>
        <v>16764.679099999998</v>
      </c>
      <c r="L33" s="254">
        <f t="shared" si="19"/>
        <v>18699.065149999999</v>
      </c>
      <c r="M33" s="267">
        <f t="shared" si="20"/>
        <v>21503.924922499999</v>
      </c>
      <c r="N33" s="212">
        <f t="shared" si="21"/>
        <v>23373.831437499997</v>
      </c>
      <c r="O33" s="268">
        <f t="shared" si="22"/>
        <v>25243.7379525</v>
      </c>
    </row>
    <row r="34" spans="1:15" ht="15.75" thickBot="1" x14ac:dyDescent="0.3">
      <c r="A34" s="275" t="s">
        <v>42</v>
      </c>
      <c r="B34" s="276"/>
      <c r="C34" s="277"/>
      <c r="D34" s="90">
        <v>432</v>
      </c>
      <c r="E34" s="87">
        <v>479</v>
      </c>
      <c r="F34" s="87">
        <v>527</v>
      </c>
      <c r="G34" s="87">
        <v>570</v>
      </c>
      <c r="H34" s="87">
        <f t="shared" si="2"/>
        <v>590.12799999999993</v>
      </c>
      <c r="I34" s="87">
        <f t="shared" si="16"/>
        <v>633.23800000000006</v>
      </c>
      <c r="J34" s="210">
        <f t="shared" si="17"/>
        <v>697.90300000000002</v>
      </c>
      <c r="K34" s="210">
        <f t="shared" si="18"/>
        <v>907.27390000000003</v>
      </c>
      <c r="L34" s="255">
        <f t="shared" si="19"/>
        <v>1011.9593500000001</v>
      </c>
      <c r="M34" s="269">
        <f t="shared" si="20"/>
        <v>1163.7532525000001</v>
      </c>
      <c r="N34" s="270">
        <f t="shared" si="21"/>
        <v>1264.9491875000001</v>
      </c>
      <c r="O34" s="271">
        <f t="shared" si="22"/>
        <v>1366.1451225000001</v>
      </c>
    </row>
    <row r="35" spans="1:15" ht="15.75" thickBot="1" x14ac:dyDescent="0.3">
      <c r="A35" s="275" t="s">
        <v>43</v>
      </c>
      <c r="B35" s="276"/>
      <c r="C35" s="277"/>
      <c r="D35" s="91">
        <v>14000</v>
      </c>
      <c r="E35" s="92">
        <v>14000</v>
      </c>
      <c r="F35" s="87">
        <v>28000</v>
      </c>
      <c r="G35" s="211">
        <f>F35*45/100+F35</f>
        <v>40600</v>
      </c>
      <c r="H35" s="211">
        <f>G35*35/100+G35</f>
        <v>54810</v>
      </c>
    </row>
  </sheetData>
  <mergeCells count="10">
    <mergeCell ref="E1:I2"/>
    <mergeCell ref="A28:C28"/>
    <mergeCell ref="A29:C29"/>
    <mergeCell ref="A30:C30"/>
    <mergeCell ref="A31:C31"/>
    <mergeCell ref="A32:C32"/>
    <mergeCell ref="A33:C33"/>
    <mergeCell ref="A34:C34"/>
    <mergeCell ref="A35:C35"/>
    <mergeCell ref="A1:D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workbookViewId="0">
      <selection activeCell="Q40" sqref="Q40"/>
    </sheetView>
  </sheetViews>
  <sheetFormatPr baseColWidth="10" defaultRowHeight="15" x14ac:dyDescent="0.25"/>
  <cols>
    <col min="9" max="9" width="12.85546875" bestFit="1" customWidth="1"/>
    <col min="10" max="10" width="12.42578125" bestFit="1" customWidth="1"/>
  </cols>
  <sheetData>
    <row r="1" spans="2:14" ht="15.75" thickBot="1" x14ac:dyDescent="0.3"/>
    <row r="2" spans="2:14" ht="15" customHeight="1" thickBot="1" x14ac:dyDescent="0.3">
      <c r="B2" s="282" t="s">
        <v>191</v>
      </c>
      <c r="C2" s="283"/>
      <c r="D2" s="283"/>
      <c r="E2" s="283"/>
      <c r="F2" s="283"/>
      <c r="G2" s="107"/>
    </row>
    <row r="3" spans="2:14" ht="15.75" thickBot="1" x14ac:dyDescent="0.3">
      <c r="B3" s="284"/>
      <c r="C3" s="285"/>
      <c r="D3" s="285"/>
      <c r="E3" s="285"/>
      <c r="F3" s="285"/>
      <c r="G3" s="111"/>
      <c r="J3" s="229" t="s">
        <v>199</v>
      </c>
      <c r="K3" s="230"/>
      <c r="L3" s="218" t="s">
        <v>198</v>
      </c>
      <c r="M3" s="219"/>
      <c r="N3" s="220"/>
    </row>
    <row r="4" spans="2:14" ht="15.75" customHeight="1" x14ac:dyDescent="0.4">
      <c r="B4" s="93"/>
      <c r="E4" s="118"/>
      <c r="F4" s="118"/>
      <c r="G4" s="118"/>
      <c r="H4" s="118"/>
      <c r="I4" s="244">
        <v>44075</v>
      </c>
      <c r="J4" s="182">
        <v>44287</v>
      </c>
      <c r="K4" s="225">
        <v>44348</v>
      </c>
      <c r="L4" s="227">
        <v>44531</v>
      </c>
      <c r="M4" s="227">
        <v>44562</v>
      </c>
      <c r="N4" s="227">
        <v>44621</v>
      </c>
    </row>
    <row r="5" spans="2:14" ht="26.25" thickBot="1" x14ac:dyDescent="0.3">
      <c r="B5" s="110"/>
      <c r="C5" s="110"/>
      <c r="D5" s="110"/>
      <c r="E5" s="112" t="s">
        <v>46</v>
      </c>
      <c r="F5" s="112" t="s">
        <v>47</v>
      </c>
      <c r="G5" s="112" t="s">
        <v>48</v>
      </c>
      <c r="H5" s="112" t="s">
        <v>49</v>
      </c>
      <c r="I5" s="245">
        <v>0.13500000000000001</v>
      </c>
      <c r="J5" s="183">
        <v>0.3</v>
      </c>
      <c r="K5" s="226">
        <v>0.45</v>
      </c>
      <c r="L5" s="228">
        <v>0.15</v>
      </c>
      <c r="M5" s="228">
        <v>0.1</v>
      </c>
      <c r="N5" s="228">
        <v>0.1</v>
      </c>
    </row>
    <row r="6" spans="2:14" ht="15.75" customHeight="1" thickBot="1" x14ac:dyDescent="0.3">
      <c r="B6" s="298">
        <v>2</v>
      </c>
      <c r="C6" s="295" t="s">
        <v>50</v>
      </c>
      <c r="D6" s="120" t="s">
        <v>21</v>
      </c>
      <c r="E6" s="160" t="s">
        <v>51</v>
      </c>
      <c r="F6" s="161" t="s">
        <v>52</v>
      </c>
      <c r="G6" s="162" t="s">
        <v>53</v>
      </c>
      <c r="H6" s="160" t="s">
        <v>54</v>
      </c>
      <c r="I6" s="222">
        <v>43285</v>
      </c>
      <c r="J6" s="221">
        <f>I6*30/100+I6</f>
        <v>56270.5</v>
      </c>
      <c r="K6" s="175">
        <f>I6*45/100+I6</f>
        <v>62763.25</v>
      </c>
      <c r="L6" s="233">
        <f>K6*15/100+K6</f>
        <v>72177.737500000003</v>
      </c>
      <c r="M6" s="223">
        <f>K6*25/100+K6</f>
        <v>78454.0625</v>
      </c>
      <c r="N6" s="234">
        <f>K6*35/100+K6</f>
        <v>84730.387499999997</v>
      </c>
    </row>
    <row r="7" spans="2:14" ht="15.75" thickBot="1" x14ac:dyDescent="0.3">
      <c r="B7" s="299"/>
      <c r="C7" s="296"/>
      <c r="D7" s="120" t="s">
        <v>23</v>
      </c>
      <c r="E7" s="163"/>
      <c r="F7" s="163"/>
      <c r="G7" s="163"/>
      <c r="H7" s="163"/>
      <c r="I7" s="181"/>
      <c r="J7" s="247"/>
      <c r="K7" s="175">
        <f t="shared" ref="K7:K45" si="0">I7*45/100+I7</f>
        <v>0</v>
      </c>
      <c r="L7" s="235"/>
      <c r="M7" s="172"/>
      <c r="N7" s="236"/>
    </row>
    <row r="8" spans="2:14" ht="15.75" thickBot="1" x14ac:dyDescent="0.3">
      <c r="B8" s="300"/>
      <c r="C8" s="297"/>
      <c r="D8" s="120" t="s">
        <v>24</v>
      </c>
      <c r="E8" s="163"/>
      <c r="F8" s="163"/>
      <c r="G8" s="162"/>
      <c r="H8" s="162"/>
      <c r="I8" s="181"/>
      <c r="J8" s="247"/>
      <c r="K8" s="175">
        <f t="shared" si="0"/>
        <v>0</v>
      </c>
      <c r="L8" s="235"/>
      <c r="M8" s="172"/>
      <c r="N8" s="236"/>
    </row>
    <row r="9" spans="2:14" ht="15.75" thickBot="1" x14ac:dyDescent="0.3">
      <c r="B9" s="292">
        <v>2</v>
      </c>
      <c r="C9" s="301" t="s">
        <v>55</v>
      </c>
      <c r="D9" s="121" t="s">
        <v>21</v>
      </c>
      <c r="E9" s="164" t="s">
        <v>56</v>
      </c>
      <c r="F9" s="164" t="s">
        <v>57</v>
      </c>
      <c r="G9" s="162" t="s">
        <v>58</v>
      </c>
      <c r="H9" s="160" t="s">
        <v>59</v>
      </c>
      <c r="I9" s="222">
        <v>50872</v>
      </c>
      <c r="J9" s="221">
        <f t="shared" ref="J9:J32" si="1">I9*30/100+I9</f>
        <v>66133.600000000006</v>
      </c>
      <c r="K9" s="175">
        <f t="shared" si="0"/>
        <v>73764.399999999994</v>
      </c>
      <c r="L9" s="237">
        <f t="shared" ref="L9:L45" si="2">K9*15/100+K9</f>
        <v>84829.06</v>
      </c>
      <c r="M9" s="224">
        <f t="shared" ref="M9:M45" si="3">K9*25/100+K9</f>
        <v>92205.5</v>
      </c>
      <c r="N9" s="238">
        <f t="shared" ref="N9:N45" si="4">K9*35/100+K9</f>
        <v>99581.94</v>
      </c>
    </row>
    <row r="10" spans="2:14" ht="15.75" thickBot="1" x14ac:dyDescent="0.3">
      <c r="B10" s="293"/>
      <c r="C10" s="302"/>
      <c r="D10" s="122" t="s">
        <v>23</v>
      </c>
      <c r="E10" s="163"/>
      <c r="F10" s="163"/>
      <c r="G10" s="163"/>
      <c r="H10" s="163"/>
      <c r="I10" s="181"/>
      <c r="J10" s="247"/>
      <c r="K10" s="175">
        <f t="shared" si="0"/>
        <v>0</v>
      </c>
      <c r="L10" s="235"/>
      <c r="M10" s="172"/>
      <c r="N10" s="236"/>
    </row>
    <row r="11" spans="2:14" ht="15.75" thickBot="1" x14ac:dyDescent="0.3">
      <c r="B11" s="294"/>
      <c r="C11" s="303"/>
      <c r="D11" s="122" t="s">
        <v>24</v>
      </c>
      <c r="E11" s="163"/>
      <c r="F11" s="163"/>
      <c r="G11" s="162"/>
      <c r="H11" s="162"/>
      <c r="I11" s="181"/>
      <c r="J11" s="247"/>
      <c r="K11" s="175">
        <f t="shared" si="0"/>
        <v>0</v>
      </c>
      <c r="L11" s="235"/>
      <c r="M11" s="172"/>
      <c r="N11" s="236"/>
    </row>
    <row r="12" spans="2:14" ht="15.75" customHeight="1" thickBot="1" x14ac:dyDescent="0.3">
      <c r="B12" s="292">
        <v>3</v>
      </c>
      <c r="C12" s="295" t="s">
        <v>60</v>
      </c>
      <c r="D12" s="123" t="s">
        <v>21</v>
      </c>
      <c r="E12" s="164" t="s">
        <v>61</v>
      </c>
      <c r="F12" s="164" t="s">
        <v>62</v>
      </c>
      <c r="G12" s="161" t="s">
        <v>63</v>
      </c>
      <c r="H12" s="161" t="s">
        <v>64</v>
      </c>
      <c r="I12" s="222">
        <v>54688</v>
      </c>
      <c r="J12" s="221">
        <f t="shared" si="1"/>
        <v>71094.399999999994</v>
      </c>
      <c r="K12" s="175">
        <f t="shared" si="0"/>
        <v>79297.600000000006</v>
      </c>
      <c r="L12" s="237">
        <f t="shared" si="2"/>
        <v>91192.24</v>
      </c>
      <c r="M12" s="224">
        <f t="shared" si="3"/>
        <v>99122</v>
      </c>
      <c r="N12" s="238">
        <f t="shared" si="4"/>
        <v>107051.76000000001</v>
      </c>
    </row>
    <row r="13" spans="2:14" ht="15.75" thickBot="1" x14ac:dyDescent="0.3">
      <c r="B13" s="293"/>
      <c r="C13" s="296"/>
      <c r="D13" s="123" t="s">
        <v>23</v>
      </c>
      <c r="E13" s="161" t="s">
        <v>65</v>
      </c>
      <c r="F13" s="161" t="s">
        <v>66</v>
      </c>
      <c r="G13" s="161" t="s">
        <v>67</v>
      </c>
      <c r="H13" s="161" t="s">
        <v>68</v>
      </c>
      <c r="I13" s="222">
        <v>73828</v>
      </c>
      <c r="J13" s="221">
        <f t="shared" si="1"/>
        <v>95976.4</v>
      </c>
      <c r="K13" s="175">
        <f t="shared" si="0"/>
        <v>107050.6</v>
      </c>
      <c r="L13" s="237">
        <f t="shared" si="2"/>
        <v>123108.19</v>
      </c>
      <c r="M13" s="224">
        <f t="shared" si="3"/>
        <v>133813.25</v>
      </c>
      <c r="N13" s="238">
        <f t="shared" si="4"/>
        <v>144518.31</v>
      </c>
    </row>
    <row r="14" spans="2:14" ht="15.75" thickBot="1" x14ac:dyDescent="0.3">
      <c r="B14" s="294"/>
      <c r="C14" s="297"/>
      <c r="D14" s="123" t="s">
        <v>24</v>
      </c>
      <c r="E14" s="161" t="s">
        <v>69</v>
      </c>
      <c r="F14" s="161" t="s">
        <v>70</v>
      </c>
      <c r="G14" s="161" t="s">
        <v>71</v>
      </c>
      <c r="H14" s="161" t="s">
        <v>72</v>
      </c>
      <c r="I14" s="222">
        <v>67813</v>
      </c>
      <c r="J14" s="221">
        <f t="shared" si="1"/>
        <v>88156.9</v>
      </c>
      <c r="K14" s="175">
        <f t="shared" si="0"/>
        <v>98328.85</v>
      </c>
      <c r="L14" s="237">
        <f t="shared" si="2"/>
        <v>113078.17750000001</v>
      </c>
      <c r="M14" s="224">
        <f t="shared" si="3"/>
        <v>122911.0625</v>
      </c>
      <c r="N14" s="238">
        <f t="shared" si="4"/>
        <v>132743.94750000001</v>
      </c>
    </row>
    <row r="15" spans="2:14" ht="15.75" customHeight="1" thickBot="1" x14ac:dyDescent="0.3">
      <c r="B15" s="292">
        <v>4</v>
      </c>
      <c r="C15" s="295" t="s">
        <v>73</v>
      </c>
      <c r="D15" s="124" t="s">
        <v>21</v>
      </c>
      <c r="E15" s="161" t="s">
        <v>74</v>
      </c>
      <c r="F15" s="161" t="s">
        <v>75</v>
      </c>
      <c r="G15" s="161" t="s">
        <v>76</v>
      </c>
      <c r="H15" s="161" t="s">
        <v>77</v>
      </c>
      <c r="I15" s="222">
        <v>58789</v>
      </c>
      <c r="J15" s="221">
        <f t="shared" si="1"/>
        <v>76425.7</v>
      </c>
      <c r="K15" s="175">
        <f t="shared" si="0"/>
        <v>85244.05</v>
      </c>
      <c r="L15" s="237">
        <f t="shared" si="2"/>
        <v>98030.657500000001</v>
      </c>
      <c r="M15" s="224">
        <f t="shared" si="3"/>
        <v>106555.0625</v>
      </c>
      <c r="N15" s="238">
        <f t="shared" si="4"/>
        <v>115079.4675</v>
      </c>
    </row>
    <row r="16" spans="2:14" ht="15.75" thickBot="1" x14ac:dyDescent="0.3">
      <c r="B16" s="293"/>
      <c r="C16" s="296"/>
      <c r="D16" s="125" t="s">
        <v>23</v>
      </c>
      <c r="E16" s="161" t="s">
        <v>78</v>
      </c>
      <c r="F16" s="161" t="s">
        <v>79</v>
      </c>
      <c r="G16" s="161" t="s">
        <v>80</v>
      </c>
      <c r="H16" s="161" t="s">
        <v>81</v>
      </c>
      <c r="I16" s="222">
        <v>79365</v>
      </c>
      <c r="J16" s="221">
        <f t="shared" si="1"/>
        <v>103174.5</v>
      </c>
      <c r="K16" s="175">
        <f t="shared" si="0"/>
        <v>115079.25</v>
      </c>
      <c r="L16" s="237">
        <f t="shared" si="2"/>
        <v>132341.13750000001</v>
      </c>
      <c r="M16" s="224">
        <f t="shared" si="3"/>
        <v>143849.0625</v>
      </c>
      <c r="N16" s="238">
        <f t="shared" si="4"/>
        <v>155356.98749999999</v>
      </c>
    </row>
    <row r="17" spans="2:14" ht="15.75" thickBot="1" x14ac:dyDescent="0.3">
      <c r="B17" s="294"/>
      <c r="C17" s="297"/>
      <c r="D17" s="125" t="s">
        <v>24</v>
      </c>
      <c r="E17" s="161" t="s">
        <v>82</v>
      </c>
      <c r="F17" s="161" t="s">
        <v>83</v>
      </c>
      <c r="G17" s="161" t="s">
        <v>84</v>
      </c>
      <c r="H17" s="161" t="s">
        <v>85</v>
      </c>
      <c r="I17" s="222">
        <v>72899</v>
      </c>
      <c r="J17" s="221">
        <f t="shared" si="1"/>
        <v>94768.7</v>
      </c>
      <c r="K17" s="175">
        <f t="shared" si="0"/>
        <v>105703.55</v>
      </c>
      <c r="L17" s="237">
        <f t="shared" si="2"/>
        <v>121559.0825</v>
      </c>
      <c r="M17" s="224">
        <f t="shared" si="3"/>
        <v>132129.4375</v>
      </c>
      <c r="N17" s="238">
        <f t="shared" si="4"/>
        <v>142699.79250000001</v>
      </c>
    </row>
    <row r="18" spans="2:14" ht="15.75" customHeight="1" thickBot="1" x14ac:dyDescent="0.3">
      <c r="B18" s="292">
        <v>5</v>
      </c>
      <c r="C18" s="295" t="s">
        <v>86</v>
      </c>
      <c r="D18" s="123" t="s">
        <v>21</v>
      </c>
      <c r="E18" s="161" t="s">
        <v>87</v>
      </c>
      <c r="F18" s="161" t="s">
        <v>88</v>
      </c>
      <c r="G18" s="161" t="s">
        <v>89</v>
      </c>
      <c r="H18" s="161" t="s">
        <v>90</v>
      </c>
      <c r="I18" s="222">
        <v>63198</v>
      </c>
      <c r="J18" s="221">
        <f t="shared" si="1"/>
        <v>82157.399999999994</v>
      </c>
      <c r="K18" s="175">
        <f t="shared" si="0"/>
        <v>91637.1</v>
      </c>
      <c r="L18" s="237">
        <f t="shared" si="2"/>
        <v>105382.66500000001</v>
      </c>
      <c r="M18" s="224">
        <f t="shared" si="3"/>
        <v>114546.375</v>
      </c>
      <c r="N18" s="238">
        <f t="shared" si="4"/>
        <v>123710.08500000001</v>
      </c>
    </row>
    <row r="19" spans="2:14" ht="15.75" thickBot="1" x14ac:dyDescent="0.3">
      <c r="B19" s="293"/>
      <c r="C19" s="296"/>
      <c r="D19" s="123" t="s">
        <v>23</v>
      </c>
      <c r="E19" s="161" t="s">
        <v>91</v>
      </c>
      <c r="F19" s="161" t="s">
        <v>92</v>
      </c>
      <c r="G19" s="161" t="s">
        <v>93</v>
      </c>
      <c r="H19" s="161" t="s">
        <v>94</v>
      </c>
      <c r="I19" s="222">
        <v>85318</v>
      </c>
      <c r="J19" s="221">
        <f t="shared" si="1"/>
        <v>110913.4</v>
      </c>
      <c r="K19" s="175">
        <f t="shared" si="0"/>
        <v>123711.1</v>
      </c>
      <c r="L19" s="237">
        <f t="shared" si="2"/>
        <v>142267.76500000001</v>
      </c>
      <c r="M19" s="224">
        <f t="shared" si="3"/>
        <v>154638.875</v>
      </c>
      <c r="N19" s="238">
        <f t="shared" si="4"/>
        <v>167009.98500000002</v>
      </c>
    </row>
    <row r="20" spans="2:14" ht="15.75" thickBot="1" x14ac:dyDescent="0.3">
      <c r="B20" s="294"/>
      <c r="C20" s="297"/>
      <c r="D20" s="123" t="s">
        <v>24</v>
      </c>
      <c r="E20" s="161" t="s">
        <v>95</v>
      </c>
      <c r="F20" s="161" t="s">
        <v>96</v>
      </c>
      <c r="G20" s="161" t="s">
        <v>97</v>
      </c>
      <c r="H20" s="161" t="s">
        <v>98</v>
      </c>
      <c r="I20" s="222">
        <v>78366</v>
      </c>
      <c r="J20" s="221">
        <f t="shared" si="1"/>
        <v>101875.8</v>
      </c>
      <c r="K20" s="175">
        <f t="shared" si="0"/>
        <v>113630.7</v>
      </c>
      <c r="L20" s="237">
        <f t="shared" si="2"/>
        <v>130675.30499999999</v>
      </c>
      <c r="M20" s="224">
        <f t="shared" si="3"/>
        <v>142038.375</v>
      </c>
      <c r="N20" s="238">
        <f t="shared" si="4"/>
        <v>153401.44500000001</v>
      </c>
    </row>
    <row r="21" spans="2:14" ht="15.75" thickBot="1" x14ac:dyDescent="0.3">
      <c r="B21" s="292">
        <v>6</v>
      </c>
      <c r="C21" s="295" t="s">
        <v>99</v>
      </c>
      <c r="D21" s="123" t="s">
        <v>21</v>
      </c>
      <c r="E21" s="161" t="s">
        <v>100</v>
      </c>
      <c r="F21" s="161" t="s">
        <v>101</v>
      </c>
      <c r="G21" s="161" t="s">
        <v>102</v>
      </c>
      <c r="H21" s="161" t="s">
        <v>103</v>
      </c>
      <c r="I21" s="222">
        <v>67938</v>
      </c>
      <c r="J21" s="221">
        <f t="shared" si="1"/>
        <v>88319.4</v>
      </c>
      <c r="K21" s="175">
        <f t="shared" si="0"/>
        <v>98510.1</v>
      </c>
      <c r="L21" s="237">
        <f t="shared" si="2"/>
        <v>113286.61500000001</v>
      </c>
      <c r="M21" s="224">
        <f t="shared" si="3"/>
        <v>123137.625</v>
      </c>
      <c r="N21" s="238">
        <f t="shared" si="4"/>
        <v>132988.63500000001</v>
      </c>
    </row>
    <row r="22" spans="2:14" ht="15.75" thickBot="1" x14ac:dyDescent="0.3">
      <c r="B22" s="293"/>
      <c r="C22" s="296"/>
      <c r="D22" s="123" t="s">
        <v>23</v>
      </c>
      <c r="E22" s="161" t="s">
        <v>104</v>
      </c>
      <c r="F22" s="161" t="s">
        <v>105</v>
      </c>
      <c r="G22" s="161" t="s">
        <v>106</v>
      </c>
      <c r="H22" s="161" t="s">
        <v>107</v>
      </c>
      <c r="I22" s="246">
        <v>91717</v>
      </c>
      <c r="J22" s="221">
        <f t="shared" si="1"/>
        <v>119232.1</v>
      </c>
      <c r="K22" s="175">
        <f t="shared" si="0"/>
        <v>132989.65</v>
      </c>
      <c r="L22" s="237">
        <f t="shared" si="2"/>
        <v>152938.0975</v>
      </c>
      <c r="M22" s="224">
        <f t="shared" si="3"/>
        <v>166237.0625</v>
      </c>
      <c r="N22" s="238">
        <f t="shared" si="4"/>
        <v>179536.0275</v>
      </c>
    </row>
    <row r="23" spans="2:14" ht="15.75" thickBot="1" x14ac:dyDescent="0.3">
      <c r="B23" s="294"/>
      <c r="C23" s="297"/>
      <c r="D23" s="123" t="s">
        <v>24</v>
      </c>
      <c r="E23" s="161" t="s">
        <v>108</v>
      </c>
      <c r="F23" s="161" t="s">
        <v>109</v>
      </c>
      <c r="G23" s="161" t="s">
        <v>110</v>
      </c>
      <c r="H23" s="161" t="s">
        <v>111</v>
      </c>
      <c r="I23" s="246">
        <v>84244</v>
      </c>
      <c r="J23" s="221">
        <f t="shared" si="1"/>
        <v>109517.2</v>
      </c>
      <c r="K23" s="175">
        <f t="shared" si="0"/>
        <v>122153.8</v>
      </c>
      <c r="L23" s="237">
        <f t="shared" si="2"/>
        <v>140476.87</v>
      </c>
      <c r="M23" s="224">
        <f t="shared" si="3"/>
        <v>152692.25</v>
      </c>
      <c r="N23" s="238">
        <f t="shared" si="4"/>
        <v>164907.63</v>
      </c>
    </row>
    <row r="24" spans="2:14" ht="15.75" thickBot="1" x14ac:dyDescent="0.3">
      <c r="B24" s="292">
        <v>7</v>
      </c>
      <c r="C24" s="295" t="s">
        <v>112</v>
      </c>
      <c r="D24" s="123" t="s">
        <v>21</v>
      </c>
      <c r="E24" s="161" t="s">
        <v>113</v>
      </c>
      <c r="F24" s="161" t="s">
        <v>114</v>
      </c>
      <c r="G24" s="161" t="s">
        <v>115</v>
      </c>
      <c r="H24" s="161" t="s">
        <v>116</v>
      </c>
      <c r="I24" s="246">
        <v>73075</v>
      </c>
      <c r="J24" s="221">
        <f t="shared" si="1"/>
        <v>94997.5</v>
      </c>
      <c r="K24" s="175">
        <f t="shared" si="0"/>
        <v>105958.75</v>
      </c>
      <c r="L24" s="237">
        <f t="shared" si="2"/>
        <v>121852.5625</v>
      </c>
      <c r="M24" s="224">
        <f t="shared" si="3"/>
        <v>132448.4375</v>
      </c>
      <c r="N24" s="238">
        <f t="shared" si="4"/>
        <v>143044.3125</v>
      </c>
    </row>
    <row r="25" spans="2:14" ht="15.75" thickBot="1" x14ac:dyDescent="0.3">
      <c r="B25" s="293"/>
      <c r="C25" s="296"/>
      <c r="D25" s="123" t="s">
        <v>23</v>
      </c>
      <c r="E25" s="161" t="s">
        <v>117</v>
      </c>
      <c r="F25" s="161" t="s">
        <v>118</v>
      </c>
      <c r="G25" s="161" t="s">
        <v>119</v>
      </c>
      <c r="H25" s="161" t="s">
        <v>120</v>
      </c>
      <c r="I25" s="246">
        <v>98597</v>
      </c>
      <c r="J25" s="221">
        <f t="shared" si="1"/>
        <v>128176.1</v>
      </c>
      <c r="K25" s="175">
        <f t="shared" si="0"/>
        <v>142965.65</v>
      </c>
      <c r="L25" s="237">
        <f t="shared" si="2"/>
        <v>164410.4975</v>
      </c>
      <c r="M25" s="224">
        <f t="shared" si="3"/>
        <v>178707.0625</v>
      </c>
      <c r="N25" s="238">
        <f t="shared" si="4"/>
        <v>193003.6275</v>
      </c>
    </row>
    <row r="26" spans="2:14" ht="15.75" thickBot="1" x14ac:dyDescent="0.3">
      <c r="B26" s="294"/>
      <c r="C26" s="297"/>
      <c r="D26" s="123" t="s">
        <v>24</v>
      </c>
      <c r="E26" s="161" t="s">
        <v>121</v>
      </c>
      <c r="F26" s="161" t="s">
        <v>122</v>
      </c>
      <c r="G26" s="161" t="s">
        <v>123</v>
      </c>
      <c r="H26" s="161" t="s">
        <v>124</v>
      </c>
      <c r="I26" s="246">
        <v>90563</v>
      </c>
      <c r="J26" s="221">
        <f t="shared" si="1"/>
        <v>117731.9</v>
      </c>
      <c r="K26" s="175">
        <f t="shared" si="0"/>
        <v>131316.35</v>
      </c>
      <c r="L26" s="237">
        <f t="shared" si="2"/>
        <v>151013.80249999999</v>
      </c>
      <c r="M26" s="224">
        <f t="shared" si="3"/>
        <v>164145.4375</v>
      </c>
      <c r="N26" s="238">
        <f t="shared" si="4"/>
        <v>177277.07250000001</v>
      </c>
    </row>
    <row r="27" spans="2:14" ht="15.75" thickBot="1" x14ac:dyDescent="0.3">
      <c r="B27" s="292">
        <v>8</v>
      </c>
      <c r="C27" s="295"/>
      <c r="D27" s="123" t="s">
        <v>21</v>
      </c>
      <c r="E27" s="161" t="s">
        <v>125</v>
      </c>
      <c r="F27" s="161" t="s">
        <v>126</v>
      </c>
      <c r="G27" s="161" t="s">
        <v>127</v>
      </c>
      <c r="H27" s="161" t="s">
        <v>128</v>
      </c>
      <c r="I27" s="246">
        <v>78511</v>
      </c>
      <c r="J27" s="221">
        <f t="shared" si="1"/>
        <v>102064.3</v>
      </c>
      <c r="K27" s="175">
        <f t="shared" si="0"/>
        <v>113840.95</v>
      </c>
      <c r="L27" s="237">
        <f t="shared" si="2"/>
        <v>130917.0925</v>
      </c>
      <c r="M27" s="224">
        <f t="shared" si="3"/>
        <v>142301.1875</v>
      </c>
      <c r="N27" s="238">
        <f t="shared" si="4"/>
        <v>153685.2825</v>
      </c>
    </row>
    <row r="28" spans="2:14" ht="15.75" thickBot="1" x14ac:dyDescent="0.3">
      <c r="B28" s="293"/>
      <c r="C28" s="296"/>
      <c r="D28" s="123" t="s">
        <v>23</v>
      </c>
      <c r="E28" s="161" t="s">
        <v>129</v>
      </c>
      <c r="F28" s="161" t="s">
        <v>130</v>
      </c>
      <c r="G28" s="161" t="s">
        <v>131</v>
      </c>
      <c r="H28" s="161" t="s">
        <v>132</v>
      </c>
      <c r="I28" s="246">
        <v>105990</v>
      </c>
      <c r="J28" s="221">
        <f t="shared" si="1"/>
        <v>137787</v>
      </c>
      <c r="K28" s="175">
        <f t="shared" si="0"/>
        <v>153685.5</v>
      </c>
      <c r="L28" s="237">
        <f t="shared" si="2"/>
        <v>176738.32500000001</v>
      </c>
      <c r="M28" s="224">
        <f t="shared" si="3"/>
        <v>192106.875</v>
      </c>
      <c r="N28" s="238">
        <f t="shared" si="4"/>
        <v>207475.42499999999</v>
      </c>
    </row>
    <row r="29" spans="2:14" ht="15.75" thickBot="1" x14ac:dyDescent="0.3">
      <c r="B29" s="294"/>
      <c r="C29" s="297"/>
      <c r="D29" s="123" t="s">
        <v>24</v>
      </c>
      <c r="E29" s="161" t="s">
        <v>133</v>
      </c>
      <c r="F29" s="161" t="s">
        <v>134</v>
      </c>
      <c r="G29" s="161" t="s">
        <v>135</v>
      </c>
      <c r="H29" s="161" t="s">
        <v>136</v>
      </c>
      <c r="I29" s="246">
        <v>97354</v>
      </c>
      <c r="J29" s="221">
        <f t="shared" si="1"/>
        <v>126560.2</v>
      </c>
      <c r="K29" s="175">
        <f t="shared" si="0"/>
        <v>141163.29999999999</v>
      </c>
      <c r="L29" s="237">
        <f t="shared" si="2"/>
        <v>162337.79499999998</v>
      </c>
      <c r="M29" s="224">
        <f t="shared" si="3"/>
        <v>176454.125</v>
      </c>
      <c r="N29" s="238">
        <f t="shared" si="4"/>
        <v>190570.45499999999</v>
      </c>
    </row>
    <row r="30" spans="2:14" ht="15.75" thickBot="1" x14ac:dyDescent="0.3">
      <c r="B30" s="292">
        <v>9</v>
      </c>
      <c r="C30" s="295" t="s">
        <v>137</v>
      </c>
      <c r="D30" s="123" t="s">
        <v>21</v>
      </c>
      <c r="E30" s="161" t="s">
        <v>138</v>
      </c>
      <c r="F30" s="161" t="s">
        <v>139</v>
      </c>
      <c r="G30" s="161" t="s">
        <v>140</v>
      </c>
      <c r="H30" s="161" t="s">
        <v>141</v>
      </c>
      <c r="I30" s="246">
        <v>84400</v>
      </c>
      <c r="J30" s="221">
        <f t="shared" si="1"/>
        <v>109720</v>
      </c>
      <c r="K30" s="175">
        <f t="shared" si="0"/>
        <v>122380</v>
      </c>
      <c r="L30" s="237">
        <f t="shared" si="2"/>
        <v>140737</v>
      </c>
      <c r="M30" s="224">
        <f t="shared" si="3"/>
        <v>152975</v>
      </c>
      <c r="N30" s="238">
        <f t="shared" si="4"/>
        <v>165213</v>
      </c>
    </row>
    <row r="31" spans="2:14" ht="15.75" thickBot="1" x14ac:dyDescent="0.3">
      <c r="B31" s="293"/>
      <c r="C31" s="296"/>
      <c r="D31" s="123" t="s">
        <v>23</v>
      </c>
      <c r="E31" s="161" t="s">
        <v>142</v>
      </c>
      <c r="F31" s="161" t="s">
        <v>143</v>
      </c>
      <c r="G31" s="161" t="s">
        <v>144</v>
      </c>
      <c r="H31" s="161" t="s">
        <v>145</v>
      </c>
      <c r="I31" s="246">
        <v>113939</v>
      </c>
      <c r="J31" s="221">
        <f t="shared" si="1"/>
        <v>148120.70000000001</v>
      </c>
      <c r="K31" s="175">
        <f t="shared" si="0"/>
        <v>165211.54999999999</v>
      </c>
      <c r="L31" s="237">
        <f t="shared" si="2"/>
        <v>189993.28249999997</v>
      </c>
      <c r="M31" s="224">
        <f t="shared" si="3"/>
        <v>206514.4375</v>
      </c>
      <c r="N31" s="238">
        <f t="shared" si="4"/>
        <v>223035.5925</v>
      </c>
    </row>
    <row r="32" spans="2:14" ht="15.75" thickBot="1" x14ac:dyDescent="0.3">
      <c r="B32" s="294"/>
      <c r="C32" s="297"/>
      <c r="D32" s="123" t="s">
        <v>24</v>
      </c>
      <c r="E32" s="161" t="s">
        <v>146</v>
      </c>
      <c r="F32" s="161" t="s">
        <v>147</v>
      </c>
      <c r="G32" s="161" t="s">
        <v>148</v>
      </c>
      <c r="H32" s="161" t="s">
        <v>149</v>
      </c>
      <c r="I32" s="246">
        <v>104655</v>
      </c>
      <c r="J32" s="221">
        <f t="shared" si="1"/>
        <v>136051.5</v>
      </c>
      <c r="K32" s="175">
        <f t="shared" si="0"/>
        <v>151749.75</v>
      </c>
      <c r="L32" s="237">
        <f t="shared" si="2"/>
        <v>174512.21249999999</v>
      </c>
      <c r="M32" s="224">
        <f t="shared" si="3"/>
        <v>189687.1875</v>
      </c>
      <c r="N32" s="238">
        <f t="shared" si="4"/>
        <v>204862.16250000001</v>
      </c>
    </row>
    <row r="33" spans="2:14" ht="16.5" customHeight="1" thickBot="1" x14ac:dyDescent="0.3">
      <c r="B33" s="292">
        <v>16</v>
      </c>
      <c r="C33" s="295" t="s">
        <v>150</v>
      </c>
      <c r="D33" s="123" t="s">
        <v>21</v>
      </c>
      <c r="J33" s="235"/>
      <c r="K33" s="175">
        <f t="shared" si="0"/>
        <v>0</v>
      </c>
      <c r="L33" s="235"/>
      <c r="M33" s="172"/>
      <c r="N33" s="236"/>
    </row>
    <row r="34" spans="2:14" ht="15.75" thickBot="1" x14ac:dyDescent="0.3">
      <c r="B34" s="293"/>
      <c r="C34" s="296"/>
      <c r="D34" s="123" t="s">
        <v>23</v>
      </c>
      <c r="J34" s="235"/>
      <c r="K34" s="175">
        <f t="shared" si="0"/>
        <v>0</v>
      </c>
      <c r="L34" s="235"/>
      <c r="M34" s="172"/>
      <c r="N34" s="236"/>
    </row>
    <row r="35" spans="2:14" ht="15.75" thickBot="1" x14ac:dyDescent="0.3">
      <c r="B35" s="294"/>
      <c r="C35" s="297"/>
      <c r="D35" s="123" t="s">
        <v>24</v>
      </c>
      <c r="J35" s="235"/>
      <c r="K35" s="175">
        <f t="shared" si="0"/>
        <v>0</v>
      </c>
      <c r="L35" s="235"/>
      <c r="M35" s="172"/>
      <c r="N35" s="236"/>
    </row>
    <row r="36" spans="2:14" ht="15.75" thickBot="1" x14ac:dyDescent="0.3">
      <c r="B36" s="292">
        <v>17</v>
      </c>
      <c r="C36" s="295" t="s">
        <v>151</v>
      </c>
      <c r="D36" s="126" t="s">
        <v>21</v>
      </c>
      <c r="E36" s="164" t="s">
        <v>152</v>
      </c>
      <c r="F36" s="164" t="s">
        <v>153</v>
      </c>
      <c r="G36" s="165" t="s">
        <v>154</v>
      </c>
      <c r="H36" s="165" t="s">
        <v>155</v>
      </c>
      <c r="I36" s="222">
        <v>138308</v>
      </c>
      <c r="J36" s="221">
        <f>I36*30/100+I36</f>
        <v>179800.4</v>
      </c>
      <c r="K36" s="175">
        <f t="shared" si="0"/>
        <v>200546.6</v>
      </c>
      <c r="L36" s="237">
        <f t="shared" si="2"/>
        <v>230628.59</v>
      </c>
      <c r="M36" s="224">
        <f t="shared" si="3"/>
        <v>250683.25</v>
      </c>
      <c r="N36" s="238">
        <f t="shared" si="4"/>
        <v>270737.91000000003</v>
      </c>
    </row>
    <row r="37" spans="2:14" ht="15.75" thickBot="1" x14ac:dyDescent="0.3">
      <c r="B37" s="293"/>
      <c r="C37" s="296"/>
      <c r="D37" s="123" t="s">
        <v>23</v>
      </c>
      <c r="E37" s="161" t="s">
        <v>156</v>
      </c>
      <c r="F37" s="161" t="s">
        <v>157</v>
      </c>
      <c r="G37" s="162" t="s">
        <v>158</v>
      </c>
      <c r="H37" s="160" t="s">
        <v>159</v>
      </c>
      <c r="I37" s="222">
        <v>186715</v>
      </c>
      <c r="J37" s="221">
        <f>I37*30/100+I37</f>
        <v>242729.5</v>
      </c>
      <c r="K37" s="175">
        <f t="shared" si="0"/>
        <v>270736.75</v>
      </c>
      <c r="L37" s="237">
        <f t="shared" si="2"/>
        <v>311347.26250000001</v>
      </c>
      <c r="M37" s="224">
        <f t="shared" si="3"/>
        <v>338420.9375</v>
      </c>
      <c r="N37" s="238">
        <f t="shared" si="4"/>
        <v>365494.61249999999</v>
      </c>
    </row>
    <row r="38" spans="2:14" ht="15.75" thickBot="1" x14ac:dyDescent="0.3">
      <c r="B38" s="294"/>
      <c r="C38" s="297"/>
      <c r="D38" s="123" t="s">
        <v>24</v>
      </c>
      <c r="E38" s="161" t="s">
        <v>160</v>
      </c>
      <c r="F38" s="161" t="s">
        <v>161</v>
      </c>
      <c r="G38" s="162" t="s">
        <v>162</v>
      </c>
      <c r="H38" s="160" t="s">
        <v>163</v>
      </c>
      <c r="I38" s="222">
        <v>171502</v>
      </c>
      <c r="J38" s="221">
        <f>I38*30/100+I38</f>
        <v>222952.6</v>
      </c>
      <c r="K38" s="175">
        <f t="shared" si="0"/>
        <v>248677.9</v>
      </c>
      <c r="L38" s="237">
        <f t="shared" si="2"/>
        <v>285979.58499999996</v>
      </c>
      <c r="M38" s="224">
        <f t="shared" si="3"/>
        <v>310847.375</v>
      </c>
      <c r="N38" s="238">
        <f t="shared" si="4"/>
        <v>335715.16499999998</v>
      </c>
    </row>
    <row r="39" spans="2:14" ht="15.75" thickBot="1" x14ac:dyDescent="0.3">
      <c r="B39" s="110"/>
      <c r="C39" s="110"/>
      <c r="D39" s="110"/>
      <c r="E39" s="116"/>
      <c r="F39" s="116"/>
      <c r="G39" s="115"/>
      <c r="H39" s="115"/>
      <c r="I39" s="181"/>
      <c r="J39" s="247"/>
      <c r="K39" s="175">
        <f t="shared" si="0"/>
        <v>0</v>
      </c>
      <c r="L39" s="235"/>
      <c r="M39" s="172"/>
      <c r="N39" s="236"/>
    </row>
    <row r="40" spans="2:14" ht="15.75" thickBot="1" x14ac:dyDescent="0.3">
      <c r="B40" s="289" t="s">
        <v>5</v>
      </c>
      <c r="C40" s="290"/>
      <c r="D40" s="291"/>
      <c r="E40" s="117" t="s">
        <v>164</v>
      </c>
      <c r="F40" s="117" t="s">
        <v>165</v>
      </c>
      <c r="G40" s="115" t="s">
        <v>166</v>
      </c>
      <c r="H40" s="113" t="s">
        <v>167</v>
      </c>
      <c r="I40" s="222">
        <v>463</v>
      </c>
      <c r="J40" s="221">
        <f>I40*30/100+I40</f>
        <v>601.9</v>
      </c>
      <c r="K40" s="175">
        <f t="shared" si="0"/>
        <v>671.35</v>
      </c>
      <c r="L40" s="237">
        <f t="shared" si="2"/>
        <v>772.05250000000001</v>
      </c>
      <c r="M40" s="224">
        <f t="shared" si="3"/>
        <v>839.1875</v>
      </c>
      <c r="N40" s="238">
        <f t="shared" si="4"/>
        <v>906.32249999999999</v>
      </c>
    </row>
    <row r="41" spans="2:14" ht="15.75" thickBot="1" x14ac:dyDescent="0.3">
      <c r="B41" s="289" t="s">
        <v>7</v>
      </c>
      <c r="C41" s="290"/>
      <c r="D41" s="291"/>
      <c r="E41" s="114" t="s">
        <v>168</v>
      </c>
      <c r="F41" s="114" t="s">
        <v>169</v>
      </c>
      <c r="G41" s="115" t="s">
        <v>170</v>
      </c>
      <c r="H41" s="113" t="s">
        <v>171</v>
      </c>
      <c r="I41" s="222">
        <v>5078</v>
      </c>
      <c r="J41" s="221">
        <f>I41*30/100+I41</f>
        <v>6601.4</v>
      </c>
      <c r="K41" s="175">
        <f t="shared" si="0"/>
        <v>7363.1</v>
      </c>
      <c r="L41" s="237">
        <f t="shared" si="2"/>
        <v>8467.5650000000005</v>
      </c>
      <c r="M41" s="224">
        <f t="shared" si="3"/>
        <v>9203.875</v>
      </c>
      <c r="N41" s="238">
        <f t="shared" si="4"/>
        <v>9940.1850000000013</v>
      </c>
    </row>
    <row r="42" spans="2:14" ht="15.75" thickBot="1" x14ac:dyDescent="0.3">
      <c r="B42" s="289" t="s">
        <v>8</v>
      </c>
      <c r="C42" s="290"/>
      <c r="D42" s="291"/>
      <c r="E42" s="114" t="s">
        <v>172</v>
      </c>
      <c r="F42" s="114" t="s">
        <v>173</v>
      </c>
      <c r="G42" s="115" t="s">
        <v>174</v>
      </c>
      <c r="H42" s="113" t="s">
        <v>175</v>
      </c>
      <c r="I42" s="222">
        <v>3174</v>
      </c>
      <c r="J42" s="221">
        <f>I42*30/100+I42</f>
        <v>4126.2</v>
      </c>
      <c r="K42" s="175">
        <f t="shared" si="0"/>
        <v>4602.3</v>
      </c>
      <c r="L42" s="237">
        <f t="shared" si="2"/>
        <v>5292.6450000000004</v>
      </c>
      <c r="M42" s="224">
        <f t="shared" si="3"/>
        <v>5752.875</v>
      </c>
      <c r="N42" s="238">
        <f t="shared" si="4"/>
        <v>6213.1050000000005</v>
      </c>
    </row>
    <row r="43" spans="2:14" ht="15.75" thickBot="1" x14ac:dyDescent="0.3">
      <c r="B43" s="289" t="s">
        <v>176</v>
      </c>
      <c r="C43" s="290"/>
      <c r="D43" s="291"/>
      <c r="E43" s="114" t="s">
        <v>177</v>
      </c>
      <c r="F43" s="114" t="s">
        <v>178</v>
      </c>
      <c r="G43" s="115" t="s">
        <v>179</v>
      </c>
      <c r="H43" s="113" t="s">
        <v>180</v>
      </c>
      <c r="I43" s="222">
        <v>2183</v>
      </c>
      <c r="J43" s="221">
        <f>I43*30/100+I43</f>
        <v>2837.9</v>
      </c>
      <c r="K43" s="175">
        <f t="shared" si="0"/>
        <v>3165.35</v>
      </c>
      <c r="L43" s="237">
        <f t="shared" si="2"/>
        <v>3640.1525000000001</v>
      </c>
      <c r="M43" s="224">
        <f t="shared" si="3"/>
        <v>3956.6875</v>
      </c>
      <c r="N43" s="238">
        <f t="shared" si="4"/>
        <v>4273.2224999999999</v>
      </c>
    </row>
    <row r="44" spans="2:14" ht="15.75" thickBot="1" x14ac:dyDescent="0.3">
      <c r="B44" s="289" t="s">
        <v>181</v>
      </c>
      <c r="C44" s="290"/>
      <c r="D44" s="291"/>
      <c r="E44" s="114" t="s">
        <v>182</v>
      </c>
      <c r="F44" s="114" t="s">
        <v>183</v>
      </c>
      <c r="G44" s="115" t="s">
        <v>184</v>
      </c>
      <c r="H44" s="113" t="s">
        <v>184</v>
      </c>
      <c r="I44" s="181">
        <v>345</v>
      </c>
      <c r="J44" s="221">
        <v>345</v>
      </c>
      <c r="K44" s="175"/>
      <c r="L44" s="239"/>
      <c r="M44" s="231"/>
      <c r="N44" s="240"/>
    </row>
    <row r="45" spans="2:14" ht="15.75" thickBot="1" x14ac:dyDescent="0.3">
      <c r="B45" s="289" t="s">
        <v>185</v>
      </c>
      <c r="C45" s="290"/>
      <c r="D45" s="291"/>
      <c r="E45" s="114" t="s">
        <v>186</v>
      </c>
      <c r="F45" s="114" t="s">
        <v>187</v>
      </c>
      <c r="G45" s="115" t="s">
        <v>188</v>
      </c>
      <c r="H45" s="113" t="s">
        <v>189</v>
      </c>
      <c r="I45" s="222">
        <v>698</v>
      </c>
      <c r="J45" s="221">
        <f>I45*30/100+I45</f>
        <v>907.4</v>
      </c>
      <c r="K45" s="175">
        <f t="shared" si="0"/>
        <v>1012.1</v>
      </c>
      <c r="L45" s="241">
        <f t="shared" si="2"/>
        <v>1163.915</v>
      </c>
      <c r="M45" s="242">
        <f t="shared" si="3"/>
        <v>1265.125</v>
      </c>
      <c r="N45" s="243">
        <f t="shared" si="4"/>
        <v>1366.335</v>
      </c>
    </row>
    <row r="46" spans="2:14" ht="15.75" thickBot="1" x14ac:dyDescent="0.3">
      <c r="B46" s="289" t="s">
        <v>190</v>
      </c>
      <c r="C46" s="290"/>
      <c r="D46" s="291"/>
      <c r="E46" s="110"/>
      <c r="F46" s="119"/>
      <c r="G46" s="119"/>
      <c r="H46" s="119"/>
      <c r="I46" s="119"/>
    </row>
  </sheetData>
  <mergeCells count="30">
    <mergeCell ref="B2:F3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B33:B35"/>
    <mergeCell ref="C33:C35"/>
    <mergeCell ref="B36:B38"/>
    <mergeCell ref="C36:C38"/>
    <mergeCell ref="B45:D45"/>
    <mergeCell ref="B46:D46"/>
    <mergeCell ref="B40:D40"/>
    <mergeCell ref="B41:D41"/>
    <mergeCell ref="B42:D42"/>
    <mergeCell ref="B43:D43"/>
    <mergeCell ref="B44:D4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TRAFIGURA</vt:lpstr>
      <vt:lpstr>AXION Energy</vt:lpstr>
      <vt:lpstr>OTE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2020-10-09T14:33:53Z</dcterms:created>
  <dcterms:modified xsi:type="dcterms:W3CDTF">2021-06-11T12:34:31Z</dcterms:modified>
</cp:coreProperties>
</file>