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7\Desktop\salarios REFINERIA, AXON, OTE, OTI\"/>
    </mc:Choice>
  </mc:AlternateContent>
  <bookViews>
    <workbookView xWindow="0" yWindow="0" windowWidth="20490" windowHeight="90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1" l="1"/>
  <c r="R19" i="1"/>
  <c r="Q20" i="1"/>
  <c r="Q19" i="1"/>
  <c r="R5" i="1"/>
  <c r="R6" i="1"/>
  <c r="R7" i="1"/>
  <c r="R8" i="1"/>
  <c r="R9" i="1"/>
  <c r="R10" i="1"/>
  <c r="R11" i="1"/>
  <c r="R4" i="1"/>
  <c r="Q5" i="1"/>
  <c r="Q6" i="1"/>
  <c r="Q7" i="1"/>
  <c r="Q8" i="1"/>
  <c r="Q9" i="1"/>
  <c r="Q10" i="1"/>
  <c r="Q11" i="1"/>
  <c r="Q4" i="1"/>
  <c r="P5" i="1"/>
  <c r="P6" i="1"/>
  <c r="P7" i="1"/>
  <c r="P8" i="1"/>
  <c r="P9" i="1"/>
  <c r="P10" i="1"/>
  <c r="P11" i="1"/>
  <c r="P4" i="1"/>
  <c r="O5" i="1"/>
  <c r="O6" i="1"/>
  <c r="O7" i="1"/>
  <c r="O8" i="1"/>
  <c r="O9" i="1"/>
  <c r="O10" i="1"/>
  <c r="O11" i="1"/>
  <c r="O4" i="1"/>
  <c r="I20" i="1" l="1"/>
  <c r="J20" i="1" s="1"/>
  <c r="I19" i="1"/>
  <c r="J19" i="1" s="1"/>
  <c r="H20" i="1"/>
  <c r="H19" i="1"/>
  <c r="G20" i="1"/>
  <c r="G19" i="1"/>
  <c r="F20" i="1"/>
  <c r="F19" i="1"/>
  <c r="K19" i="1" l="1"/>
  <c r="K20" i="1"/>
  <c r="K6" i="1"/>
  <c r="K10" i="1"/>
  <c r="L10" i="1" s="1"/>
  <c r="L6" i="1"/>
  <c r="I6" i="1"/>
  <c r="J6" i="1" s="1"/>
  <c r="I7" i="1"/>
  <c r="K7" i="1" s="1"/>
  <c r="I10" i="1"/>
  <c r="J10" i="1" s="1"/>
  <c r="I11" i="1"/>
  <c r="K11" i="1" s="1"/>
  <c r="H6" i="1"/>
  <c r="H7" i="1"/>
  <c r="H10" i="1"/>
  <c r="H11" i="1"/>
  <c r="G6" i="1"/>
  <c r="G7" i="1"/>
  <c r="G10" i="1"/>
  <c r="G11" i="1"/>
  <c r="E5" i="1"/>
  <c r="F5" i="1" s="1"/>
  <c r="E6" i="1"/>
  <c r="F6" i="1" s="1"/>
  <c r="E7" i="1"/>
  <c r="F7" i="1" s="1"/>
  <c r="E8" i="1"/>
  <c r="I8" i="1" s="1"/>
  <c r="E9" i="1"/>
  <c r="F9" i="1" s="1"/>
  <c r="E10" i="1"/>
  <c r="F10" i="1" s="1"/>
  <c r="E11" i="1"/>
  <c r="F11" i="1" s="1"/>
  <c r="E4" i="1"/>
  <c r="G4" i="1" s="1"/>
  <c r="D5" i="1"/>
  <c r="D6" i="1"/>
  <c r="D7" i="1"/>
  <c r="D8" i="1"/>
  <c r="D9" i="1"/>
  <c r="D10" i="1"/>
  <c r="D11" i="1"/>
  <c r="D4" i="1"/>
  <c r="L7" i="1" l="1"/>
  <c r="M7" i="1" s="1"/>
  <c r="N7" i="1" s="1"/>
  <c r="J8" i="1"/>
  <c r="K8" i="1"/>
  <c r="L11" i="1"/>
  <c r="M11" i="1" s="1"/>
  <c r="N11" i="1" s="1"/>
  <c r="F8" i="1"/>
  <c r="M6" i="1"/>
  <c r="N6" i="1" s="1"/>
  <c r="G9" i="1"/>
  <c r="G5" i="1"/>
  <c r="H9" i="1"/>
  <c r="H5" i="1"/>
  <c r="I9" i="1"/>
  <c r="I5" i="1"/>
  <c r="N20" i="1"/>
  <c r="L20" i="1"/>
  <c r="M20" i="1"/>
  <c r="F4" i="1"/>
  <c r="J11" i="1"/>
  <c r="J7" i="1"/>
  <c r="N10" i="1"/>
  <c r="M10" i="1"/>
  <c r="G8" i="1"/>
  <c r="H4" i="1"/>
  <c r="H8" i="1"/>
  <c r="I4" i="1"/>
  <c r="M19" i="1"/>
  <c r="N19" i="1"/>
  <c r="L19" i="1"/>
  <c r="J9" i="1" l="1"/>
  <c r="K9" i="1"/>
  <c r="J4" i="1"/>
  <c r="K4" i="1"/>
  <c r="J5" i="1"/>
  <c r="K5" i="1"/>
  <c r="L8" i="1"/>
  <c r="M8" i="1"/>
  <c r="N8" i="1" s="1"/>
  <c r="L4" i="1" l="1"/>
  <c r="M4" i="1" s="1"/>
  <c r="N4" i="1" s="1"/>
  <c r="M5" i="1"/>
  <c r="N5" i="1" s="1"/>
  <c r="L5" i="1"/>
  <c r="M9" i="1"/>
  <c r="N9" i="1" s="1"/>
  <c r="L9" i="1"/>
</calcChain>
</file>

<file path=xl/sharedStrings.xml><?xml version="1.0" encoding="utf-8"?>
<sst xmlns="http://schemas.openxmlformats.org/spreadsheetml/2006/main" count="50" uniqueCount="46">
  <si>
    <t>Bio Bin Bahia Blanca</t>
  </si>
  <si>
    <t>Categoria</t>
  </si>
  <si>
    <t>Puesto</t>
  </si>
  <si>
    <t>I</t>
  </si>
  <si>
    <t>Maestranza</t>
  </si>
  <si>
    <t>II</t>
  </si>
  <si>
    <t>Portero Balancero</t>
  </si>
  <si>
    <t>III</t>
  </si>
  <si>
    <t>IV</t>
  </si>
  <si>
    <t>Operados Carga y Descarga, Auxiliar de Càmpo</t>
  </si>
  <si>
    <t>Operador de Servicios</t>
  </si>
  <si>
    <t>V</t>
  </si>
  <si>
    <t>Oficial de Mantenimiento</t>
  </si>
  <si>
    <t>VI</t>
  </si>
  <si>
    <t>Operador de Laboratorio</t>
  </si>
  <si>
    <t>VII</t>
  </si>
  <si>
    <t>Operador de Campo</t>
  </si>
  <si>
    <t>VIII</t>
  </si>
  <si>
    <t>Panelista</t>
  </si>
  <si>
    <t>Paritarias 2020/2021 (30%)</t>
  </si>
  <si>
    <t>Marzo 2021 (15%)</t>
  </si>
  <si>
    <t>Mayo 2021 !5% (30A)</t>
  </si>
  <si>
    <t>Octubre 2021 12% (24%A)</t>
  </si>
  <si>
    <t>Septiembre 2021 12%</t>
  </si>
  <si>
    <t>Diciembre 2021 11% (35%A)</t>
  </si>
  <si>
    <t>Enero 2022 10% (45%A)</t>
  </si>
  <si>
    <t>Paritarias 2021/2022 (45%)</t>
  </si>
  <si>
    <t>Paritaria 2021/2022 BIS  (10%)</t>
  </si>
  <si>
    <t>Febrero 2022 5%</t>
  </si>
  <si>
    <t>Marzo 2022 5% (10%A)</t>
  </si>
  <si>
    <t>Abril 2022 20%</t>
  </si>
  <si>
    <t>Julio 2022 5% (25%A)</t>
  </si>
  <si>
    <t>Septiembre 2022 5%(30%A)</t>
  </si>
  <si>
    <t>ANTIGÜEDAD: 1% del Bàsico que reviste el /la trabajador/ora</t>
  </si>
  <si>
    <t>TURNO "A": 30% DEL BÀSICO + ANTIGUEDAD</t>
  </si>
  <si>
    <t>TURNO "B": 15% BÀSICO +ANTIGÜEDAD</t>
  </si>
  <si>
    <t>GUARDIA: 15% DEL BÀSICO+ANTIGÜEDAD</t>
  </si>
  <si>
    <t>PRESENTISMO: 5% BÀSICO+ANTIGÜEDAD+TURNOY/O GUARDIA</t>
  </si>
  <si>
    <t>AYUDA ESCOLAR $ 500</t>
  </si>
  <si>
    <t>MEDICAMENTOS $ 750</t>
  </si>
  <si>
    <t>ADICIONALES CCT 2016</t>
  </si>
  <si>
    <t>Noviembre 2022 (10%no rem)</t>
  </si>
  <si>
    <t>Octubre 2022 (15%no rem)</t>
  </si>
  <si>
    <t>Paritaria 2022/2023</t>
  </si>
  <si>
    <t>Enero 2023 30% (60% A)</t>
  </si>
  <si>
    <t>Febrero 2023 5% (65%A)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</si>
</sst>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$&quot;\ * #,##0.00_ ;_ &quot;$&quot;\ * \-#,##0.00_ ;_ &quot;$&quot;\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9">
    <xf numFmtId="0" fontId="0" fillId="0" borderId="0" xfId="0"/>
    <xf numFmtId="0" fontId="1" fillId="6" borderId="2" xfId="0" applyFont="1" applyFill="1" applyBorder="1" applyAlignment="1">
      <alignment vertical="center"/>
    </xf>
    <xf numFmtId="44" fontId="1" fillId="2" borderId="1" xfId="1" applyFont="1" applyFill="1" applyBorder="1" applyAlignment="1">
      <alignment horizontal="center" vertical="center"/>
    </xf>
    <xf numFmtId="44" fontId="1" fillId="3" borderId="7" xfId="1" applyFont="1" applyFill="1" applyBorder="1" applyAlignment="1">
      <alignment horizontal="center" vertical="center"/>
    </xf>
    <xf numFmtId="44" fontId="1" fillId="3" borderId="8" xfId="1" applyFont="1" applyFill="1" applyBorder="1" applyAlignment="1">
      <alignment horizontal="center" vertical="center"/>
    </xf>
    <xf numFmtId="44" fontId="1" fillId="3" borderId="9" xfId="1" applyFont="1" applyFill="1" applyBorder="1" applyAlignment="1">
      <alignment horizontal="center" vertical="center"/>
    </xf>
    <xf numFmtId="44" fontId="1" fillId="3" borderId="10" xfId="1" applyFont="1" applyFill="1" applyBorder="1" applyAlignment="1">
      <alignment horizontal="center" vertical="center"/>
    </xf>
    <xf numFmtId="44" fontId="1" fillId="3" borderId="4" xfId="1" applyFont="1" applyFill="1" applyBorder="1" applyAlignment="1">
      <alignment horizontal="center" vertical="center"/>
    </xf>
    <xf numFmtId="44" fontId="1" fillId="3" borderId="11" xfId="1" applyFont="1" applyFill="1" applyBorder="1" applyAlignment="1">
      <alignment horizontal="center" vertical="center"/>
    </xf>
    <xf numFmtId="44" fontId="1" fillId="2" borderId="7" xfId="1" applyFont="1" applyFill="1" applyBorder="1" applyAlignment="1">
      <alignment horizontal="center" vertical="center"/>
    </xf>
    <xf numFmtId="44" fontId="1" fillId="2" borderId="8" xfId="1" applyFont="1" applyFill="1" applyBorder="1" applyAlignment="1">
      <alignment horizontal="center" vertical="center"/>
    </xf>
    <xf numFmtId="44" fontId="1" fillId="2" borderId="9" xfId="1" applyFont="1" applyFill="1" applyBorder="1" applyAlignment="1">
      <alignment horizontal="center" vertical="center"/>
    </xf>
    <xf numFmtId="44" fontId="1" fillId="2" borderId="13" xfId="1" applyFont="1" applyFill="1" applyBorder="1" applyAlignment="1">
      <alignment horizontal="center" vertical="center"/>
    </xf>
    <xf numFmtId="44" fontId="1" fillId="2" borderId="10" xfId="1" applyFont="1" applyFill="1" applyBorder="1" applyAlignment="1">
      <alignment horizontal="center" vertical="center"/>
    </xf>
    <xf numFmtId="44" fontId="1" fillId="3" borderId="5" xfId="1" applyFont="1" applyFill="1" applyBorder="1"/>
    <xf numFmtId="44" fontId="1" fillId="2" borderId="12" xfId="1" applyFont="1" applyFill="1" applyBorder="1"/>
    <xf numFmtId="44" fontId="1" fillId="2" borderId="6" xfId="1" applyFont="1" applyFill="1" applyBorder="1"/>
    <xf numFmtId="44" fontId="1" fillId="3" borderId="9" xfId="1" applyFont="1" applyFill="1" applyBorder="1"/>
    <xf numFmtId="44" fontId="1" fillId="2" borderId="13" xfId="1" applyFont="1" applyFill="1" applyBorder="1"/>
    <xf numFmtId="44" fontId="1" fillId="2" borderId="10" xfId="1" applyFont="1" applyFill="1" applyBorder="1"/>
    <xf numFmtId="44" fontId="1" fillId="3" borderId="15" xfId="1" applyFont="1" applyFill="1" applyBorder="1"/>
    <xf numFmtId="44" fontId="1" fillId="3" borderId="16" xfId="1" applyFont="1" applyFill="1" applyBorder="1"/>
    <xf numFmtId="44" fontId="1" fillId="2" borderId="5" xfId="1" applyFont="1" applyFill="1" applyBorder="1"/>
    <xf numFmtId="44" fontId="1" fillId="2" borderId="9" xfId="1" applyFont="1" applyFill="1" applyBorder="1"/>
    <xf numFmtId="44" fontId="1" fillId="3" borderId="6" xfId="1" applyFont="1" applyFill="1" applyBorder="1"/>
    <xf numFmtId="44" fontId="1" fillId="3" borderId="10" xfId="1" applyFont="1" applyFill="1" applyBorder="1"/>
    <xf numFmtId="17" fontId="1" fillId="3" borderId="3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44" fontId="1" fillId="2" borderId="14" xfId="1" applyFont="1" applyFill="1" applyBorder="1" applyAlignment="1">
      <alignment horizontal="center" vertical="center"/>
    </xf>
    <xf numFmtId="44" fontId="1" fillId="2" borderId="22" xfId="1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left" vertical="center"/>
    </xf>
    <xf numFmtId="0" fontId="1" fillId="5" borderId="22" xfId="0" applyFont="1" applyFill="1" applyBorder="1" applyAlignment="1">
      <alignment horizontal="left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44" fontId="6" fillId="2" borderId="34" xfId="1" applyFont="1" applyFill="1" applyBorder="1" applyAlignment="1">
      <alignment horizontal="center" vertical="center"/>
    </xf>
    <xf numFmtId="44" fontId="6" fillId="2" borderId="35" xfId="1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 wrapText="1"/>
    </xf>
    <xf numFmtId="44" fontId="1" fillId="2" borderId="1" xfId="0" applyNumberFormat="1" applyFont="1" applyFill="1" applyBorder="1"/>
    <xf numFmtId="44" fontId="1" fillId="2" borderId="8" xfId="0" applyNumberFormat="1" applyFont="1" applyFill="1" applyBorder="1"/>
    <xf numFmtId="17" fontId="5" fillId="3" borderId="36" xfId="0" applyNumberFormat="1" applyFont="1" applyFill="1" applyBorder="1" applyAlignment="1">
      <alignment horizontal="center" vertical="center" wrapText="1"/>
    </xf>
    <xf numFmtId="44" fontId="5" fillId="2" borderId="1" xfId="0" applyNumberFormat="1" applyFont="1" applyFill="1" applyBorder="1"/>
    <xf numFmtId="0" fontId="5" fillId="3" borderId="36" xfId="0" applyFont="1" applyFill="1" applyBorder="1" applyAlignment="1">
      <alignment horizontal="center" vertical="center" wrapText="1"/>
    </xf>
    <xf numFmtId="44" fontId="5" fillId="2" borderId="13" xfId="0" applyNumberFormat="1" applyFont="1" applyFill="1" applyBorder="1"/>
    <xf numFmtId="44" fontId="1" fillId="2" borderId="13" xfId="0" applyNumberFormat="1" applyFont="1" applyFill="1" applyBorder="1"/>
    <xf numFmtId="44" fontId="1" fillId="2" borderId="10" xfId="0" applyNumberFormat="1" applyFont="1" applyFill="1" applyBorder="1"/>
    <xf numFmtId="44" fontId="1" fillId="2" borderId="12" xfId="0" applyNumberFormat="1" applyFont="1" applyFill="1" applyBorder="1"/>
    <xf numFmtId="44" fontId="1" fillId="2" borderId="6" xfId="0" applyNumberFormat="1" applyFont="1" applyFill="1" applyBorder="1"/>
    <xf numFmtId="44" fontId="1" fillId="2" borderId="18" xfId="0" applyNumberFormat="1" applyFont="1" applyFill="1" applyBorder="1"/>
    <xf numFmtId="44" fontId="1" fillId="2" borderId="19" xfId="0" applyNumberFormat="1" applyFont="1" applyFill="1" applyBorder="1"/>
    <xf numFmtId="0" fontId="1" fillId="5" borderId="7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topLeftCell="E4" workbookViewId="0">
      <selection activeCell="P24" sqref="P24"/>
    </sheetView>
  </sheetViews>
  <sheetFormatPr baseColWidth="10" defaultRowHeight="15" x14ac:dyDescent="0.25"/>
  <cols>
    <col min="2" max="2" width="41.5703125" customWidth="1"/>
    <col min="3" max="3" width="12.28515625" customWidth="1"/>
    <col min="4" max="4" width="11.5703125" bestFit="1" customWidth="1"/>
    <col min="5" max="5" width="16.85546875" customWidth="1"/>
    <col min="6" max="7" width="11.5703125" bestFit="1" customWidth="1"/>
    <col min="8" max="10" width="12.42578125" bestFit="1" customWidth="1"/>
    <col min="11" max="11" width="14.7109375" customWidth="1"/>
    <col min="12" max="14" width="12.42578125" bestFit="1" customWidth="1"/>
    <col min="15" max="15" width="13.85546875" customWidth="1"/>
    <col min="16" max="16" width="14" customWidth="1"/>
    <col min="17" max="17" width="12.85546875" customWidth="1"/>
    <col min="18" max="18" width="14" customWidth="1"/>
  </cols>
  <sheetData>
    <row r="1" spans="1:18" ht="35.1" customHeight="1" thickBot="1" x14ac:dyDescent="0.3">
      <c r="A1" s="87" t="s">
        <v>0</v>
      </c>
      <c r="B1" s="88"/>
      <c r="C1" s="89"/>
      <c r="D1" s="75" t="s">
        <v>0</v>
      </c>
      <c r="E1" s="76"/>
      <c r="F1" s="82" t="s">
        <v>0</v>
      </c>
      <c r="G1" s="83"/>
      <c r="H1" s="83"/>
      <c r="I1" s="84"/>
      <c r="J1" s="85" t="s">
        <v>0</v>
      </c>
      <c r="K1" s="86"/>
      <c r="L1" s="93" t="s">
        <v>0</v>
      </c>
      <c r="M1" s="94"/>
      <c r="N1" s="94"/>
      <c r="O1" s="94"/>
      <c r="P1" s="94"/>
      <c r="Q1" s="94"/>
      <c r="R1" s="95"/>
    </row>
    <row r="2" spans="1:18" ht="16.5" customHeight="1" thickBot="1" x14ac:dyDescent="0.3">
      <c r="A2" s="90"/>
      <c r="B2" s="91"/>
      <c r="C2" s="92"/>
      <c r="D2" s="73" t="s">
        <v>19</v>
      </c>
      <c r="E2" s="74"/>
      <c r="F2" s="77" t="s">
        <v>26</v>
      </c>
      <c r="G2" s="78"/>
      <c r="H2" s="78"/>
      <c r="I2" s="79"/>
      <c r="J2" s="80" t="s">
        <v>27</v>
      </c>
      <c r="K2" s="81"/>
      <c r="L2" s="96" t="s">
        <v>43</v>
      </c>
      <c r="M2" s="97"/>
      <c r="N2" s="97"/>
      <c r="O2" s="97"/>
      <c r="P2" s="97"/>
      <c r="Q2" s="97"/>
      <c r="R2" s="98"/>
    </row>
    <row r="3" spans="1:18" ht="45.75" thickBot="1" x14ac:dyDescent="0.3">
      <c r="A3" s="41" t="s">
        <v>1</v>
      </c>
      <c r="B3" s="42" t="s">
        <v>2</v>
      </c>
      <c r="C3" s="26">
        <v>43862</v>
      </c>
      <c r="D3" s="27" t="s">
        <v>20</v>
      </c>
      <c r="E3" s="28" t="s">
        <v>21</v>
      </c>
      <c r="F3" s="29" t="s">
        <v>23</v>
      </c>
      <c r="G3" s="30" t="s">
        <v>22</v>
      </c>
      <c r="H3" s="30" t="s">
        <v>24</v>
      </c>
      <c r="I3" s="31" t="s">
        <v>25</v>
      </c>
      <c r="J3" s="27" t="s">
        <v>28</v>
      </c>
      <c r="K3" s="32" t="s">
        <v>29</v>
      </c>
      <c r="L3" s="47" t="s">
        <v>30</v>
      </c>
      <c r="M3" s="43" t="s">
        <v>31</v>
      </c>
      <c r="N3" s="43" t="s">
        <v>32</v>
      </c>
      <c r="O3" s="50" t="s">
        <v>42</v>
      </c>
      <c r="P3" s="52" t="s">
        <v>41</v>
      </c>
      <c r="Q3" s="43" t="s">
        <v>44</v>
      </c>
      <c r="R3" s="44" t="s">
        <v>45</v>
      </c>
    </row>
    <row r="4" spans="1:18" x14ac:dyDescent="0.25">
      <c r="A4" s="39" t="s">
        <v>3</v>
      </c>
      <c r="B4" s="40" t="s">
        <v>4</v>
      </c>
      <c r="C4" s="33">
        <v>32908.031999999992</v>
      </c>
      <c r="D4" s="3">
        <f>(C4*15)/100+C4</f>
        <v>37844.236799999991</v>
      </c>
      <c r="E4" s="7">
        <f>(C4*30)/100+C4</f>
        <v>42780.441599999991</v>
      </c>
      <c r="F4" s="9">
        <f>(E4*12)/100+E4</f>
        <v>47914.094591999994</v>
      </c>
      <c r="G4" s="2">
        <f>(E4*24)/100+E4</f>
        <v>53047.74758399999</v>
      </c>
      <c r="H4" s="2">
        <f>(E4*35)/100+E4</f>
        <v>57753.596159999986</v>
      </c>
      <c r="I4" s="10">
        <f>(E4*45)/100+E4</f>
        <v>62031.640319999991</v>
      </c>
      <c r="J4" s="3">
        <f>(I4*5)/100+I4</f>
        <v>65133.222335999992</v>
      </c>
      <c r="K4" s="4">
        <f>(I4*10)/100+I4</f>
        <v>68234.804351999992</v>
      </c>
      <c r="L4" s="45">
        <f>(K4*20)/100+K4+5000</f>
        <v>86881.76522239999</v>
      </c>
      <c r="M4" s="2">
        <f>(K4*5)/100+L4</f>
        <v>90293.505439999994</v>
      </c>
      <c r="N4" s="2">
        <f>(K4*5)/100+M4</f>
        <v>93705.245657599997</v>
      </c>
      <c r="O4" s="51">
        <f>K4*15/100+5000</f>
        <v>15235.220652799999</v>
      </c>
      <c r="P4" s="51">
        <f>K4*10/100+5000</f>
        <v>11823.480435199999</v>
      </c>
      <c r="Q4" s="48">
        <f>K4*60/100+K4+5000</f>
        <v>114175.68696319999</v>
      </c>
      <c r="R4" s="49">
        <f>K4*65/100+K4+5000</f>
        <v>117587.42718079999</v>
      </c>
    </row>
    <row r="5" spans="1:18" x14ac:dyDescent="0.25">
      <c r="A5" s="37" t="s">
        <v>5</v>
      </c>
      <c r="B5" s="35" t="s">
        <v>6</v>
      </c>
      <c r="C5" s="33">
        <v>48440.623103999991</v>
      </c>
      <c r="D5" s="3">
        <f t="shared" ref="D5:D11" si="0">(C5*15)/100+C5</f>
        <v>55706.716569599987</v>
      </c>
      <c r="E5" s="7">
        <f t="shared" ref="E5:E11" si="1">(C5*30)/100+C5</f>
        <v>62972.810035199989</v>
      </c>
      <c r="F5" s="9">
        <f t="shared" ref="F5:F11" si="2">(E5*12)/100+E5</f>
        <v>70529.547239423991</v>
      </c>
      <c r="G5" s="2">
        <f t="shared" ref="G5:G11" si="3">(E5*24)/100+E5</f>
        <v>78086.284443647994</v>
      </c>
      <c r="H5" s="2">
        <f t="shared" ref="H5:H11" si="4">(E5*35)/100+E5</f>
        <v>85013.293547519977</v>
      </c>
      <c r="I5" s="10">
        <f t="shared" ref="I5:I11" si="5">(E5*45)/100+E5</f>
        <v>91310.574551039987</v>
      </c>
      <c r="J5" s="3">
        <f t="shared" ref="J5:J11" si="6">(I5*5)/100+I5</f>
        <v>95876.103278591982</v>
      </c>
      <c r="K5" s="4">
        <f t="shared" ref="K5:K11" si="7">(I5*10)/100+I5</f>
        <v>100441.63200614398</v>
      </c>
      <c r="L5" s="45">
        <f t="shared" ref="L5:L11" si="8">(K5*20)/100+K5+5000</f>
        <v>125529.95840737277</v>
      </c>
      <c r="M5" s="2">
        <f t="shared" ref="M5:M11" si="9">(K5*5)/100+L5</f>
        <v>130552.04000767997</v>
      </c>
      <c r="N5" s="2">
        <f t="shared" ref="N5:N10" si="10">(K5*5)/100+M5</f>
        <v>135574.12160798718</v>
      </c>
      <c r="O5" s="51">
        <f t="shared" ref="O5:O11" si="11">K5*15/100+5000</f>
        <v>20066.244800921595</v>
      </c>
      <c r="P5" s="51">
        <f t="shared" ref="P5:P11" si="12">K5*10/100+5000</f>
        <v>15044.163200614397</v>
      </c>
      <c r="Q5" s="48">
        <f t="shared" ref="Q5:Q11" si="13">K5*60/100+K5+5000</f>
        <v>165706.61120983036</v>
      </c>
      <c r="R5" s="49">
        <f t="shared" ref="R5:R11" si="14">K5*65/100+K5+5000</f>
        <v>170728.69281013755</v>
      </c>
    </row>
    <row r="6" spans="1:18" x14ac:dyDescent="0.25">
      <c r="A6" s="37" t="s">
        <v>7</v>
      </c>
      <c r="B6" s="35" t="s">
        <v>9</v>
      </c>
      <c r="C6" s="33">
        <v>52850.299392000001</v>
      </c>
      <c r="D6" s="3">
        <f t="shared" si="0"/>
        <v>60777.844300800003</v>
      </c>
      <c r="E6" s="7">
        <f t="shared" si="1"/>
        <v>68705.389209600005</v>
      </c>
      <c r="F6" s="9">
        <f t="shared" si="2"/>
        <v>76950.035914752007</v>
      </c>
      <c r="G6" s="2">
        <f t="shared" si="3"/>
        <v>85194.682619904008</v>
      </c>
      <c r="H6" s="2">
        <f t="shared" si="4"/>
        <v>92752.275432960014</v>
      </c>
      <c r="I6" s="10">
        <f t="shared" si="5"/>
        <v>99622.81435392001</v>
      </c>
      <c r="J6" s="3">
        <f t="shared" si="6"/>
        <v>104603.95507161602</v>
      </c>
      <c r="K6" s="4">
        <f t="shared" si="7"/>
        <v>109585.09578931201</v>
      </c>
      <c r="L6" s="45">
        <f t="shared" si="8"/>
        <v>136502.11494717441</v>
      </c>
      <c r="M6" s="2">
        <f t="shared" si="9"/>
        <v>141981.36973664002</v>
      </c>
      <c r="N6" s="2">
        <f t="shared" si="10"/>
        <v>147460.62452610562</v>
      </c>
      <c r="O6" s="51">
        <f t="shared" si="11"/>
        <v>21437.764368396802</v>
      </c>
      <c r="P6" s="51">
        <f t="shared" si="12"/>
        <v>15958.509578931202</v>
      </c>
      <c r="Q6" s="48">
        <f t="shared" si="13"/>
        <v>180336.1532628992</v>
      </c>
      <c r="R6" s="49">
        <f t="shared" si="14"/>
        <v>185815.40805236483</v>
      </c>
    </row>
    <row r="7" spans="1:18" x14ac:dyDescent="0.25">
      <c r="A7" s="37" t="s">
        <v>8</v>
      </c>
      <c r="B7" s="35" t="s">
        <v>10</v>
      </c>
      <c r="C7" s="33">
        <v>52850.299392000001</v>
      </c>
      <c r="D7" s="3">
        <f t="shared" si="0"/>
        <v>60777.844300800003</v>
      </c>
      <c r="E7" s="7">
        <f t="shared" si="1"/>
        <v>68705.389209600005</v>
      </c>
      <c r="F7" s="9">
        <f t="shared" si="2"/>
        <v>76950.035914752007</v>
      </c>
      <c r="G7" s="2">
        <f t="shared" si="3"/>
        <v>85194.682619904008</v>
      </c>
      <c r="H7" s="2">
        <f t="shared" si="4"/>
        <v>92752.275432960014</v>
      </c>
      <c r="I7" s="10">
        <f t="shared" si="5"/>
        <v>99622.81435392001</v>
      </c>
      <c r="J7" s="3">
        <f t="shared" si="6"/>
        <v>104603.95507161602</v>
      </c>
      <c r="K7" s="4">
        <f t="shared" si="7"/>
        <v>109585.09578931201</v>
      </c>
      <c r="L7" s="45">
        <f t="shared" si="8"/>
        <v>136502.11494717441</v>
      </c>
      <c r="M7" s="2">
        <f t="shared" si="9"/>
        <v>141981.36973664002</v>
      </c>
      <c r="N7" s="2">
        <f t="shared" si="10"/>
        <v>147460.62452610562</v>
      </c>
      <c r="O7" s="51">
        <f t="shared" si="11"/>
        <v>21437.764368396802</v>
      </c>
      <c r="P7" s="51">
        <f t="shared" si="12"/>
        <v>15958.509578931202</v>
      </c>
      <c r="Q7" s="48">
        <f t="shared" si="13"/>
        <v>180336.1532628992</v>
      </c>
      <c r="R7" s="49">
        <f t="shared" si="14"/>
        <v>185815.40805236483</v>
      </c>
    </row>
    <row r="8" spans="1:18" x14ac:dyDescent="0.25">
      <c r="A8" s="37" t="s">
        <v>11</v>
      </c>
      <c r="B8" s="35" t="s">
        <v>12</v>
      </c>
      <c r="C8" s="33">
        <v>57687.780096000017</v>
      </c>
      <c r="D8" s="3">
        <f t="shared" si="0"/>
        <v>66340.947110400011</v>
      </c>
      <c r="E8" s="7">
        <f t="shared" si="1"/>
        <v>74994.11412480002</v>
      </c>
      <c r="F8" s="9">
        <f t="shared" si="2"/>
        <v>83993.407819776025</v>
      </c>
      <c r="G8" s="2">
        <f t="shared" si="3"/>
        <v>92992.701514752029</v>
      </c>
      <c r="H8" s="2">
        <f t="shared" si="4"/>
        <v>101242.05406848004</v>
      </c>
      <c r="I8" s="10">
        <f t="shared" si="5"/>
        <v>108741.46548096003</v>
      </c>
      <c r="J8" s="3">
        <f t="shared" si="6"/>
        <v>114178.53875500803</v>
      </c>
      <c r="K8" s="4">
        <f t="shared" si="7"/>
        <v>119615.61202905604</v>
      </c>
      <c r="L8" s="45">
        <f t="shared" si="8"/>
        <v>148538.73443486725</v>
      </c>
      <c r="M8" s="2">
        <f t="shared" si="9"/>
        <v>154519.51503632005</v>
      </c>
      <c r="N8" s="2">
        <f t="shared" si="10"/>
        <v>160500.29563777286</v>
      </c>
      <c r="O8" s="51">
        <f t="shared" si="11"/>
        <v>22942.341804358406</v>
      </c>
      <c r="P8" s="51">
        <f t="shared" si="12"/>
        <v>16961.561202905606</v>
      </c>
      <c r="Q8" s="48">
        <f t="shared" si="13"/>
        <v>196384.97924648965</v>
      </c>
      <c r="R8" s="49">
        <f t="shared" si="14"/>
        <v>202365.75984794245</v>
      </c>
    </row>
    <row r="9" spans="1:18" x14ac:dyDescent="0.25">
      <c r="A9" s="37" t="s">
        <v>13</v>
      </c>
      <c r="B9" s="35" t="s">
        <v>14</v>
      </c>
      <c r="C9" s="33">
        <v>52850.299392000001</v>
      </c>
      <c r="D9" s="3">
        <f t="shared" si="0"/>
        <v>60777.844300800003</v>
      </c>
      <c r="E9" s="7">
        <f t="shared" si="1"/>
        <v>68705.389209600005</v>
      </c>
      <c r="F9" s="9">
        <f t="shared" si="2"/>
        <v>76950.035914752007</v>
      </c>
      <c r="G9" s="2">
        <f t="shared" si="3"/>
        <v>85194.682619904008</v>
      </c>
      <c r="H9" s="2">
        <f t="shared" si="4"/>
        <v>92752.275432960014</v>
      </c>
      <c r="I9" s="10">
        <f t="shared" si="5"/>
        <v>99622.81435392001</v>
      </c>
      <c r="J9" s="3">
        <f t="shared" si="6"/>
        <v>104603.95507161602</v>
      </c>
      <c r="K9" s="4">
        <f t="shared" si="7"/>
        <v>109585.09578931201</v>
      </c>
      <c r="L9" s="45">
        <f t="shared" si="8"/>
        <v>136502.11494717441</v>
      </c>
      <c r="M9" s="2">
        <f t="shared" si="9"/>
        <v>141981.36973664002</v>
      </c>
      <c r="N9" s="2">
        <f t="shared" si="10"/>
        <v>147460.62452610562</v>
      </c>
      <c r="O9" s="51">
        <f t="shared" si="11"/>
        <v>21437.764368396802</v>
      </c>
      <c r="P9" s="51">
        <f t="shared" si="12"/>
        <v>15958.509578931202</v>
      </c>
      <c r="Q9" s="48">
        <f t="shared" si="13"/>
        <v>180336.1532628992</v>
      </c>
      <c r="R9" s="49">
        <f t="shared" si="14"/>
        <v>185815.40805236483</v>
      </c>
    </row>
    <row r="10" spans="1:18" x14ac:dyDescent="0.25">
      <c r="A10" s="37" t="s">
        <v>15</v>
      </c>
      <c r="B10" s="35" t="s">
        <v>16</v>
      </c>
      <c r="C10" s="33">
        <v>52850.299392000001</v>
      </c>
      <c r="D10" s="3">
        <f t="shared" si="0"/>
        <v>60777.844300800003</v>
      </c>
      <c r="E10" s="7">
        <f t="shared" si="1"/>
        <v>68705.389209600005</v>
      </c>
      <c r="F10" s="9">
        <f t="shared" si="2"/>
        <v>76950.035914752007</v>
      </c>
      <c r="G10" s="2">
        <f t="shared" si="3"/>
        <v>85194.682619904008</v>
      </c>
      <c r="H10" s="2">
        <f t="shared" si="4"/>
        <v>92752.275432960014</v>
      </c>
      <c r="I10" s="10">
        <f t="shared" si="5"/>
        <v>99622.81435392001</v>
      </c>
      <c r="J10" s="3">
        <f t="shared" si="6"/>
        <v>104603.95507161602</v>
      </c>
      <c r="K10" s="4">
        <f t="shared" si="7"/>
        <v>109585.09578931201</v>
      </c>
      <c r="L10" s="45">
        <f t="shared" si="8"/>
        <v>136502.11494717441</v>
      </c>
      <c r="M10" s="2">
        <f t="shared" si="9"/>
        <v>141981.36973664002</v>
      </c>
      <c r="N10" s="2">
        <f t="shared" si="10"/>
        <v>147460.62452610562</v>
      </c>
      <c r="O10" s="51">
        <f t="shared" si="11"/>
        <v>21437.764368396802</v>
      </c>
      <c r="P10" s="51">
        <f t="shared" si="12"/>
        <v>15958.509578931202</v>
      </c>
      <c r="Q10" s="48">
        <f t="shared" si="13"/>
        <v>180336.1532628992</v>
      </c>
      <c r="R10" s="49">
        <f t="shared" si="14"/>
        <v>185815.40805236483</v>
      </c>
    </row>
    <row r="11" spans="1:18" ht="15.75" thickBot="1" x14ac:dyDescent="0.3">
      <c r="A11" s="38" t="s">
        <v>17</v>
      </c>
      <c r="B11" s="36" t="s">
        <v>18</v>
      </c>
      <c r="C11" s="34">
        <v>57687.780096000017</v>
      </c>
      <c r="D11" s="5">
        <f t="shared" si="0"/>
        <v>66340.947110400011</v>
      </c>
      <c r="E11" s="8">
        <f t="shared" si="1"/>
        <v>74994.11412480002</v>
      </c>
      <c r="F11" s="11">
        <f t="shared" si="2"/>
        <v>83993.407819776025</v>
      </c>
      <c r="G11" s="12">
        <f t="shared" si="3"/>
        <v>92992.701514752029</v>
      </c>
      <c r="H11" s="12">
        <f t="shared" si="4"/>
        <v>101242.05406848004</v>
      </c>
      <c r="I11" s="13">
        <f t="shared" si="5"/>
        <v>108741.46548096003</v>
      </c>
      <c r="J11" s="5">
        <f t="shared" si="6"/>
        <v>114178.53875500803</v>
      </c>
      <c r="K11" s="6">
        <f t="shared" si="7"/>
        <v>119615.61202905604</v>
      </c>
      <c r="L11" s="46">
        <f t="shared" si="8"/>
        <v>148538.73443486725</v>
      </c>
      <c r="M11" s="12">
        <f t="shared" si="9"/>
        <v>154519.51503632005</v>
      </c>
      <c r="N11" s="12">
        <f>(K11*5)/100+M11</f>
        <v>160500.29563777286</v>
      </c>
      <c r="O11" s="53">
        <f t="shared" si="11"/>
        <v>22942.341804358406</v>
      </c>
      <c r="P11" s="53">
        <f t="shared" si="12"/>
        <v>16961.561202905606</v>
      </c>
      <c r="Q11" s="54">
        <f t="shared" si="13"/>
        <v>196384.97924648965</v>
      </c>
      <c r="R11" s="55">
        <f t="shared" si="14"/>
        <v>202365.75984794245</v>
      </c>
    </row>
    <row r="12" spans="1:18" ht="15.75" thickBot="1" x14ac:dyDescent="0.3"/>
    <row r="13" spans="1:18" x14ac:dyDescent="0.25">
      <c r="A13" s="1"/>
      <c r="B13" s="70" t="s">
        <v>40</v>
      </c>
      <c r="C13" s="71"/>
      <c r="D13" s="72"/>
    </row>
    <row r="14" spans="1:18" x14ac:dyDescent="0.25">
      <c r="B14" s="67" t="s">
        <v>33</v>
      </c>
      <c r="C14" s="68"/>
      <c r="D14" s="69"/>
    </row>
    <row r="15" spans="1:18" x14ac:dyDescent="0.25">
      <c r="B15" s="60" t="s">
        <v>34</v>
      </c>
      <c r="C15" s="61"/>
      <c r="D15" s="62"/>
    </row>
    <row r="16" spans="1:18" x14ac:dyDescent="0.25">
      <c r="B16" s="60" t="s">
        <v>35</v>
      </c>
      <c r="C16" s="61"/>
      <c r="D16" s="62"/>
    </row>
    <row r="17" spans="2:18" x14ac:dyDescent="0.25">
      <c r="B17" s="60" t="s">
        <v>36</v>
      </c>
      <c r="C17" s="61"/>
      <c r="D17" s="62"/>
    </row>
    <row r="18" spans="2:18" ht="15.75" thickBot="1" x14ac:dyDescent="0.3">
      <c r="B18" s="60" t="s">
        <v>37</v>
      </c>
      <c r="C18" s="61"/>
      <c r="D18" s="62"/>
    </row>
    <row r="19" spans="2:18" ht="15.75" thickBot="1" x14ac:dyDescent="0.3">
      <c r="B19" s="60" t="s">
        <v>38</v>
      </c>
      <c r="C19" s="61"/>
      <c r="D19" s="63"/>
      <c r="E19" s="20">
        <v>1550</v>
      </c>
      <c r="F19" s="22">
        <f>(E19*12)/100+E19</f>
        <v>1736</v>
      </c>
      <c r="G19" s="15">
        <f>(E19*24)/100+E19</f>
        <v>1922</v>
      </c>
      <c r="H19" s="15">
        <f>(E19*35)/100+E19</f>
        <v>2092.5</v>
      </c>
      <c r="I19" s="16">
        <f>(E19*45)/100+E19</f>
        <v>2247.5</v>
      </c>
      <c r="J19" s="14">
        <f>(I19*5)/100+I19</f>
        <v>2359.875</v>
      </c>
      <c r="K19" s="24">
        <f>(I19*10)/100+I19</f>
        <v>2472.25</v>
      </c>
      <c r="L19" s="22">
        <f>(K19*20)/100+K19</f>
        <v>2966.7</v>
      </c>
      <c r="M19" s="15">
        <f>(K19*25)/100+K19</f>
        <v>3090.3125</v>
      </c>
      <c r="N19" s="15">
        <f>(K19*30)/100+K19</f>
        <v>3213.9250000000002</v>
      </c>
      <c r="O19" s="15">
        <v>3213.9250000000002</v>
      </c>
      <c r="P19" s="56">
        <v>3213.9250000000002</v>
      </c>
      <c r="Q19" s="56">
        <f>K19*60/100+K19</f>
        <v>3955.6</v>
      </c>
      <c r="R19" s="57">
        <f>K19*65/100+K19</f>
        <v>4079.2125000000001</v>
      </c>
    </row>
    <row r="20" spans="2:18" ht="15.75" thickBot="1" x14ac:dyDescent="0.3">
      <c r="B20" s="64" t="s">
        <v>39</v>
      </c>
      <c r="C20" s="65"/>
      <c r="D20" s="66"/>
      <c r="E20" s="21">
        <v>1685</v>
      </c>
      <c r="F20" s="23">
        <f>(E20*12)/100+E20</f>
        <v>1887.2</v>
      </c>
      <c r="G20" s="18">
        <f>(E20*24)/100+E20</f>
        <v>2089.4</v>
      </c>
      <c r="H20" s="18">
        <f>(E20*35)/100+E20</f>
        <v>2274.75</v>
      </c>
      <c r="I20" s="19">
        <f>(E20*45)/100+E20</f>
        <v>2443.25</v>
      </c>
      <c r="J20" s="17">
        <f>(I20*5)/100+I20</f>
        <v>2565.4124999999999</v>
      </c>
      <c r="K20" s="25">
        <f>(I20*10)/100+I20</f>
        <v>2687.5749999999998</v>
      </c>
      <c r="L20" s="23">
        <f>(K20*20)/100+K20</f>
        <v>3225.0899999999997</v>
      </c>
      <c r="M20" s="18">
        <f>(K20*25)/100+K20</f>
        <v>3359.46875</v>
      </c>
      <c r="N20" s="18">
        <f>(K20*30)/100+K20</f>
        <v>3493.8474999999999</v>
      </c>
      <c r="O20" s="58">
        <v>3493.8474999999999</v>
      </c>
      <c r="P20" s="58">
        <v>3493.8474999999999</v>
      </c>
      <c r="Q20" s="58">
        <f>K20*60/100+K20</f>
        <v>4300.12</v>
      </c>
      <c r="R20" s="59">
        <f>K20*65/100+K20</f>
        <v>4434.4987499999997</v>
      </c>
    </row>
  </sheetData>
  <mergeCells count="17">
    <mergeCell ref="L1:R1"/>
    <mergeCell ref="L2:R2"/>
    <mergeCell ref="B13:D13"/>
    <mergeCell ref="D2:E2"/>
    <mergeCell ref="D1:E1"/>
    <mergeCell ref="F2:I2"/>
    <mergeCell ref="J2:K2"/>
    <mergeCell ref="F1:I1"/>
    <mergeCell ref="J1:K1"/>
    <mergeCell ref="A1:C2"/>
    <mergeCell ref="B17:D17"/>
    <mergeCell ref="B18:D18"/>
    <mergeCell ref="B19:D19"/>
    <mergeCell ref="B20:D20"/>
    <mergeCell ref="B14:D14"/>
    <mergeCell ref="B15:D15"/>
    <mergeCell ref="B16:D1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PC7</dc:creator>
  <cp:lastModifiedBy>PC7</cp:lastModifiedBy>
  <dcterms:created xsi:type="dcterms:W3CDTF">2022-06-21T13:57:37Z</dcterms:created>
  <dcterms:modified xsi:type="dcterms:W3CDTF">2022-11-01T15:35:17Z</dcterms:modified>
</cp:coreProperties>
</file>