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7\Desktop\COMPANIAS DE CONTROL\"/>
    </mc:Choice>
  </mc:AlternateContent>
  <bookViews>
    <workbookView xWindow="0" yWindow="0" windowWidth="20490" windowHeight="9045"/>
  </bookViews>
  <sheets>
    <sheet name="Hoja1" sheetId="1" r:id="rId1"/>
    <sheet name="Hoja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7" i="1"/>
  <c r="R8" i="1"/>
  <c r="R5" i="1"/>
  <c r="J28" i="1" l="1"/>
  <c r="J27" i="1"/>
  <c r="F26" i="1" l="1"/>
  <c r="G26" i="1" s="1"/>
  <c r="H26" i="1" l="1"/>
  <c r="J26" i="1" s="1"/>
  <c r="I26" i="1"/>
  <c r="B8" i="1" l="1"/>
  <c r="F5" i="1" l="1"/>
  <c r="F6" i="1"/>
  <c r="F7" i="1"/>
  <c r="T6" i="1" l="1"/>
  <c r="V6" i="1"/>
  <c r="V7" i="1"/>
  <c r="T7" i="1"/>
  <c r="V5" i="1"/>
  <c r="T5" i="1"/>
  <c r="Q6" i="1"/>
  <c r="P6" i="1"/>
  <c r="M6" i="1"/>
  <c r="O6" i="1"/>
  <c r="L6" i="1"/>
  <c r="G6" i="1"/>
  <c r="Q7" i="1"/>
  <c r="P7" i="1"/>
  <c r="M7" i="1"/>
  <c r="O7" i="1"/>
  <c r="L7" i="1"/>
  <c r="G7" i="1"/>
  <c r="H5" i="1"/>
  <c r="H8" i="1" s="1"/>
  <c r="F8" i="1"/>
  <c r="Q8" i="1" s="1"/>
  <c r="Q5" i="1"/>
  <c r="P5" i="1"/>
  <c r="P8" i="1" s="1"/>
  <c r="O5" i="1"/>
  <c r="O8" i="1" s="1"/>
  <c r="L5" i="1"/>
  <c r="L8" i="1" s="1"/>
  <c r="M5" i="1"/>
  <c r="M8" i="1" s="1"/>
  <c r="K7" i="1"/>
  <c r="H7" i="1"/>
  <c r="H6" i="1"/>
  <c r="K6" i="1"/>
  <c r="K5" i="1"/>
  <c r="K8" i="1" s="1"/>
  <c r="G5" i="1"/>
  <c r="G8" i="1" s="1"/>
  <c r="D15" i="1"/>
  <c r="V8" i="1" l="1"/>
  <c r="T8" i="1"/>
  <c r="G13" i="1"/>
  <c r="P13" i="1" s="1"/>
  <c r="G14" i="1"/>
  <c r="P14" i="1" s="1"/>
  <c r="G15" i="1"/>
  <c r="G16" i="1"/>
  <c r="P16" i="1" s="1"/>
  <c r="G12" i="1"/>
  <c r="P12" i="1" s="1"/>
  <c r="R14" i="1" l="1"/>
  <c r="Q14" i="1"/>
  <c r="I14" i="1"/>
  <c r="J14" i="1"/>
  <c r="R13" i="1"/>
  <c r="Q13" i="1"/>
  <c r="J15" i="1"/>
  <c r="P15" i="1"/>
  <c r="R12" i="1"/>
  <c r="Q12" i="1"/>
  <c r="Q16" i="1"/>
  <c r="R16" i="1"/>
  <c r="H14" i="1"/>
  <c r="O14" i="1" s="1"/>
  <c r="N12" i="1"/>
  <c r="L12" i="1"/>
  <c r="K12" i="1"/>
  <c r="M12" i="1"/>
  <c r="L16" i="1"/>
  <c r="N16" i="1"/>
  <c r="M16" i="1"/>
  <c r="K16" i="1"/>
  <c r="H16" i="1"/>
  <c r="O16" i="1" s="1"/>
  <c r="I16" i="1"/>
  <c r="J16" i="1"/>
  <c r="H13" i="1"/>
  <c r="O13" i="1" s="1"/>
  <c r="N13" i="1"/>
  <c r="M13" i="1"/>
  <c r="K13" i="1"/>
  <c r="L13" i="1"/>
  <c r="H12" i="1"/>
  <c r="O12" i="1" s="1"/>
  <c r="I12" i="1"/>
  <c r="J12" i="1"/>
  <c r="M14" i="1"/>
  <c r="L14" i="1"/>
  <c r="N14" i="1"/>
  <c r="K14" i="1"/>
  <c r="H15" i="1"/>
  <c r="O15" i="1" s="1"/>
  <c r="I15" i="1"/>
  <c r="I13" i="1"/>
  <c r="J13" i="1"/>
  <c r="R15" i="1" l="1"/>
  <c r="Q15" i="1"/>
  <c r="D5" i="1"/>
  <c r="D8" i="1" s="1"/>
  <c r="C5" i="1"/>
  <c r="C8" i="1" s="1"/>
  <c r="F13" i="1"/>
  <c r="F14" i="1"/>
  <c r="F15" i="1"/>
  <c r="F16" i="1"/>
  <c r="E13" i="1"/>
  <c r="E14" i="1"/>
  <c r="E15" i="1"/>
  <c r="E16" i="1"/>
  <c r="D16" i="1"/>
  <c r="D13" i="1"/>
  <c r="D14" i="1"/>
  <c r="E6" i="1"/>
  <c r="E7" i="1"/>
  <c r="E5" i="1"/>
  <c r="E8" i="1" s="1"/>
  <c r="D6" i="1"/>
  <c r="D7" i="1"/>
  <c r="C6" i="1"/>
  <c r="C7" i="1"/>
</calcChain>
</file>

<file path=xl/sharedStrings.xml><?xml version="1.0" encoding="utf-8"?>
<sst xmlns="http://schemas.openxmlformats.org/spreadsheetml/2006/main" count="86" uniqueCount="70">
  <si>
    <t>Categoria</t>
  </si>
  <si>
    <t>Auditor Junior</t>
  </si>
  <si>
    <t>Auditor semi Senior</t>
  </si>
  <si>
    <t>Auditor Senior</t>
  </si>
  <si>
    <t>Básicos 01/6/2021</t>
  </si>
  <si>
    <t>Básicos  (15%) 01/11/2021</t>
  </si>
  <si>
    <t>Horario</t>
  </si>
  <si>
    <t>Adicional Guardia Activa Nocturnidad: lunes a Viernes</t>
  </si>
  <si>
    <t>Adicional Guardia Activa:Sábados Domingos y Feriados Nacionales</t>
  </si>
  <si>
    <t>Adicional Embarcado</t>
  </si>
  <si>
    <t>Vianda ayuda Alimentaria (Nota1)</t>
  </si>
  <si>
    <t>Subsidio Medicamentos (Nota2)</t>
  </si>
  <si>
    <t>de 00:00 a 06:00 y/o de 18:00 a 24:00</t>
  </si>
  <si>
    <t>de 00:00 a 06:00, de 06:00 a 12:00, de 12:00 a 18:00 y de 18:00 a 24:00</t>
  </si>
  <si>
    <t>por día embarcado</t>
  </si>
  <si>
    <t>Por día efectivamente trabajado</t>
  </si>
  <si>
    <t>Mensual</t>
  </si>
  <si>
    <t>Básicos  (10%) 01/12/2021</t>
  </si>
  <si>
    <t>Básicos 01/06/2021</t>
  </si>
  <si>
    <t>Básicos (10%) 01/01/2022</t>
  </si>
  <si>
    <t>Afiliados OTI</t>
  </si>
  <si>
    <t>Sanchez Joaquin</t>
  </si>
  <si>
    <t>Aguera Lautaro</t>
  </si>
  <si>
    <t>Garcia Klein Daniel</t>
  </si>
  <si>
    <t>CATEGORIA</t>
  </si>
  <si>
    <t>APELLIDO Y NÓMBRE</t>
  </si>
  <si>
    <t>Paritaria 2021/2022 57,82% total</t>
  </si>
  <si>
    <t>Básicos (22,82) 01/04/2022</t>
  </si>
  <si>
    <t>Adicionales y Subsidios 2021/2022</t>
  </si>
  <si>
    <t>Básicos (22,82%) 01/04/2022</t>
  </si>
  <si>
    <t>Básicos (10%) 01/05/2022</t>
  </si>
  <si>
    <t>Básicos (10%) 01/07/2022 (20%A)</t>
  </si>
  <si>
    <t>Básicos  (10%) 01/09/2022 (30%A)</t>
  </si>
  <si>
    <t>PARITARIAS 2022/2023</t>
  </si>
  <si>
    <t>Art 41BIS agosto 2022</t>
  </si>
  <si>
    <t>Adicionales y Subsidios 2022/2023</t>
  </si>
  <si>
    <t xml:space="preserve">En esta planilla el salario del mes de abril 2022 se encuentra actualizado con el 22,82%, que en realidad fue cobrado como suma no remunerativa en el mes de mayo2022. </t>
  </si>
  <si>
    <t>Utilizamos abril, como base de cálculo para la paritaria 2022. Por ese motivo es que ya figura actualizado, aunque en la realidad se pagó de otra manera.</t>
  </si>
  <si>
    <t>De la misma manera el mes de mayo 2022 (ya con un 22,82% de incremento) se verá actualizado con un 10% más que en el recibo de sueldo. Ya que en el recibo de sueldo ese 10% viene como suma no remunerativa y se verá reflejado en los básicos, recién en el salario del mes de Julio 2022.</t>
  </si>
  <si>
    <t xml:space="preserve"> </t>
  </si>
  <si>
    <t xml:space="preserve">COMPANIA DE CONTROL </t>
  </si>
  <si>
    <t>º</t>
  </si>
  <si>
    <t>41BIS</t>
  </si>
  <si>
    <t>Año</t>
  </si>
  <si>
    <t>Mes</t>
  </si>
  <si>
    <t>Total 2021</t>
  </si>
  <si>
    <t>Base Inicio</t>
  </si>
  <si>
    <t>Básicos  (15%) 01/11/2022 (45%A)</t>
  </si>
  <si>
    <t>Básicos  (15%) 01/12/2022 (60%A)</t>
  </si>
  <si>
    <t>Básicos  (10%) 01/02/2022 (70%A)</t>
  </si>
  <si>
    <t>Art 41 BISEnero 2023</t>
  </si>
  <si>
    <t>Básicos  (10%) 01/02/2022 (80%A)</t>
  </si>
  <si>
    <t>19% no rem</t>
  </si>
  <si>
    <t>Total 2022</t>
  </si>
  <si>
    <t>Básicos  (10%) 01/02/2023 (70%A)</t>
  </si>
  <si>
    <t>JORNALERO</t>
  </si>
  <si>
    <t>Lautaro Guerra</t>
  </si>
  <si>
    <t>Básicos  (10%) 01/04/2023(80%A)</t>
  </si>
  <si>
    <t>Bàsicos 99% 01/05/2023</t>
  </si>
  <si>
    <t>15/06/2023 Ajuste 41BIS (2022)</t>
  </si>
  <si>
    <t>15/06/2023 primer cuota 41bis 2023</t>
  </si>
  <si>
    <t>julio 2023 segunda cuota 41 bis</t>
  </si>
  <si>
    <t>01/06/2023 11%</t>
  </si>
  <si>
    <t>01/07/2023 14%(25A)</t>
  </si>
  <si>
    <t>COMPANIA DE CONTROL</t>
  </si>
  <si>
    <t>PARITARIAS 2023/2024</t>
  </si>
  <si>
    <t>Basicos 99% 01/05/2023</t>
  </si>
  <si>
    <t>Adicionales y Subsidios 2023/2024</t>
  </si>
  <si>
    <t>junio 11%</t>
  </si>
  <si>
    <t>Julio 14% (25%A)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</si>
</sst>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164" formatCode="_ &quot;$&quot;\ * #,##0.0_ ;_ &quot;$&quot;\ * \-#,##0.0_ ;_ &quot;$&quot;\ * &quot;-&quot;??_ ;_ @_ "/>
    <numFmt numFmtId="165" formatCode="_ &quot;$&quot;\ * #,##0.0_ ;_ &quot;$&quot;\ * \-#,##0.0_ ;_ &quot;$&quot;\ * &quot;-&quot;?_ ;_ @_ "/>
    <numFmt numFmtId="166" formatCode="_ &quot;$&quot;\ * #,##0_ ;_ &quot;$&quot;\ * \-#,##0_ ;_ &quot;$&quot;\ * &quot;-&quot;??_ ;_ @_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164" fontId="0" fillId="0" borderId="21" xfId="1" applyNumberFormat="1" applyFont="1" applyBorder="1" applyAlignment="1">
      <alignment horizontal="center" vertical="center"/>
    </xf>
    <xf numFmtId="0" fontId="8" fillId="4" borderId="27" xfId="0" applyFont="1" applyFill="1" applyBorder="1" applyAlignment="1">
      <alignment vertical="center"/>
    </xf>
    <xf numFmtId="44" fontId="0" fillId="0" borderId="17" xfId="1" applyFont="1" applyBorder="1" applyAlignment="1">
      <alignment horizontal="center" vertical="center"/>
    </xf>
    <xf numFmtId="44" fontId="0" fillId="0" borderId="25" xfId="1" applyFont="1" applyBorder="1" applyAlignment="1">
      <alignment horizontal="center" vertical="center"/>
    </xf>
    <xf numFmtId="44" fontId="0" fillId="0" borderId="28" xfId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44" fontId="0" fillId="0" borderId="21" xfId="1" applyFont="1" applyBorder="1" applyAlignment="1">
      <alignment horizontal="center" vertical="center"/>
    </xf>
    <xf numFmtId="44" fontId="0" fillId="0" borderId="24" xfId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44" fontId="0" fillId="0" borderId="1" xfId="0" applyNumberFormat="1" applyBorder="1"/>
    <xf numFmtId="165" fontId="0" fillId="0" borderId="1" xfId="0" applyNumberFormat="1" applyBorder="1"/>
    <xf numFmtId="164" fontId="0" fillId="0" borderId="16" xfId="1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17" fontId="1" fillId="3" borderId="21" xfId="0" applyNumberFormat="1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2" fontId="0" fillId="0" borderId="1" xfId="2" applyNumberFormat="1" applyFont="1" applyBorder="1"/>
    <xf numFmtId="0" fontId="6" fillId="0" borderId="13" xfId="0" applyFont="1" applyBorder="1" applyAlignment="1">
      <alignment horizontal="center" vertical="center" wrapText="1"/>
    </xf>
    <xf numFmtId="44" fontId="0" fillId="0" borderId="16" xfId="1" applyFont="1" applyBorder="1" applyAlignment="1">
      <alignment horizontal="center" vertical="center"/>
    </xf>
    <xf numFmtId="44" fontId="0" fillId="0" borderId="39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25" xfId="0" applyNumberForma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17" fontId="1" fillId="3" borderId="23" xfId="0" applyNumberFormat="1" applyFont="1" applyFill="1" applyBorder="1" applyAlignment="1">
      <alignment horizontal="center" vertical="center"/>
    </xf>
    <xf numFmtId="17" fontId="1" fillId="3" borderId="2" xfId="0" applyNumberFormat="1" applyFont="1" applyFill="1" applyBorder="1" applyAlignment="1">
      <alignment horizontal="center" vertical="center"/>
    </xf>
    <xf numFmtId="17" fontId="1" fillId="3" borderId="13" xfId="0" applyNumberFormat="1" applyFont="1" applyFill="1" applyBorder="1" applyAlignment="1">
      <alignment horizontal="center" vertical="center"/>
    </xf>
    <xf numFmtId="166" fontId="1" fillId="3" borderId="25" xfId="1" applyNumberFormat="1" applyFont="1" applyFill="1" applyBorder="1" applyAlignment="1">
      <alignment horizontal="center" vertical="center"/>
    </xf>
    <xf numFmtId="166" fontId="1" fillId="3" borderId="26" xfId="1" applyNumberFormat="1" applyFont="1" applyFill="1" applyBorder="1" applyAlignment="1">
      <alignment horizontal="center" vertical="center"/>
    </xf>
    <xf numFmtId="166" fontId="1" fillId="3" borderId="24" xfId="1" applyNumberFormat="1" applyFont="1" applyFill="1" applyBorder="1" applyAlignment="1">
      <alignment horizontal="center" vertical="center"/>
    </xf>
    <xf numFmtId="166" fontId="1" fillId="3" borderId="39" xfId="0" applyNumberFormat="1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64" fontId="0" fillId="4" borderId="17" xfId="1" applyNumberFormat="1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left" vertical="center" indent="1"/>
    </xf>
    <xf numFmtId="0" fontId="5" fillId="4" borderId="21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left" vertical="center" indent="1"/>
    </xf>
    <xf numFmtId="164" fontId="0" fillId="4" borderId="49" xfId="1" applyNumberFormat="1" applyFont="1" applyFill="1" applyBorder="1" applyAlignment="1">
      <alignment horizontal="center" vertical="center"/>
    </xf>
    <xf numFmtId="164" fontId="0" fillId="4" borderId="46" xfId="1" applyNumberFormat="1" applyFont="1" applyFill="1" applyBorder="1" applyAlignment="1">
      <alignment horizontal="center" vertical="center"/>
    </xf>
    <xf numFmtId="164" fontId="0" fillId="0" borderId="47" xfId="1" applyNumberFormat="1" applyFont="1" applyBorder="1" applyAlignment="1">
      <alignment horizontal="center" vertical="center"/>
    </xf>
    <xf numFmtId="0" fontId="1" fillId="4" borderId="44" xfId="0" applyFont="1" applyFill="1" applyBorder="1" applyAlignment="1">
      <alignment horizontal="left" vertical="center" indent="1"/>
    </xf>
    <xf numFmtId="164" fontId="0" fillId="4" borderId="50" xfId="1" applyNumberFormat="1" applyFont="1" applyFill="1" applyBorder="1" applyAlignment="1">
      <alignment horizontal="center" vertical="center"/>
    </xf>
    <xf numFmtId="164" fontId="0" fillId="4" borderId="36" xfId="1" applyNumberFormat="1" applyFont="1" applyFill="1" applyBorder="1" applyAlignment="1">
      <alignment horizontal="center" vertical="center"/>
    </xf>
    <xf numFmtId="164" fontId="0" fillId="4" borderId="37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165" fontId="14" fillId="0" borderId="1" xfId="0" applyNumberFormat="1" applyFont="1" applyBorder="1"/>
    <xf numFmtId="164" fontId="0" fillId="4" borderId="24" xfId="1" applyNumberFormat="1" applyFont="1" applyFill="1" applyBorder="1" applyAlignment="1">
      <alignment horizontal="center" vertical="center"/>
    </xf>
    <xf numFmtId="164" fontId="0" fillId="4" borderId="25" xfId="1" applyNumberFormat="1" applyFont="1" applyFill="1" applyBorder="1" applyAlignment="1">
      <alignment horizontal="center" vertical="center"/>
    </xf>
    <xf numFmtId="165" fontId="14" fillId="0" borderId="25" xfId="0" applyNumberFormat="1" applyFont="1" applyBorder="1"/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44" fontId="0" fillId="0" borderId="51" xfId="1" applyFont="1" applyBorder="1" applyAlignment="1">
      <alignment horizontal="center" vertical="center"/>
    </xf>
    <xf numFmtId="0" fontId="0" fillId="0" borderId="52" xfId="0" applyBorder="1"/>
    <xf numFmtId="0" fontId="0" fillId="0" borderId="10" xfId="0" applyBorder="1"/>
    <xf numFmtId="0" fontId="0" fillId="0" borderId="11" xfId="0" applyBorder="1"/>
    <xf numFmtId="0" fontId="15" fillId="4" borderId="1" xfId="0" applyFont="1" applyFill="1" applyBorder="1" applyAlignment="1">
      <alignment horizontal="center" vertical="center" wrapText="1"/>
    </xf>
    <xf numFmtId="44" fontId="14" fillId="0" borderId="1" xfId="0" applyNumberFormat="1" applyFont="1" applyBorder="1"/>
    <xf numFmtId="44" fontId="14" fillId="0" borderId="25" xfId="0" applyNumberFormat="1" applyFont="1" applyBorder="1"/>
    <xf numFmtId="44" fontId="0" fillId="0" borderId="16" xfId="0" applyNumberFormat="1" applyBorder="1"/>
    <xf numFmtId="44" fontId="0" fillId="0" borderId="39" xfId="0" applyNumberFormat="1" applyBorder="1"/>
    <xf numFmtId="0" fontId="0" fillId="0" borderId="22" xfId="0" applyBorder="1"/>
    <xf numFmtId="44" fontId="0" fillId="0" borderId="21" xfId="0" applyNumberFormat="1" applyBorder="1"/>
    <xf numFmtId="44" fontId="0" fillId="0" borderId="24" xfId="0" applyNumberFormat="1" applyBorder="1"/>
    <xf numFmtId="44" fontId="0" fillId="0" borderId="25" xfId="0" applyNumberFormat="1" applyBorder="1"/>
    <xf numFmtId="0" fontId="0" fillId="0" borderId="25" xfId="0" applyBorder="1"/>
    <xf numFmtId="0" fontId="0" fillId="0" borderId="26" xfId="0" applyBorder="1"/>
    <xf numFmtId="0" fontId="5" fillId="4" borderId="23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5" xfId="0" applyBorder="1"/>
    <xf numFmtId="44" fontId="0" fillId="0" borderId="53" xfId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4" xfId="0" applyBorder="1"/>
    <xf numFmtId="0" fontId="16" fillId="3" borderId="13" xfId="0" applyFont="1" applyFill="1" applyBorder="1"/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166" fontId="0" fillId="3" borderId="24" xfId="0" applyNumberFormat="1" applyFill="1" applyBorder="1" applyAlignment="1">
      <alignment horizontal="center" vertical="center"/>
    </xf>
    <xf numFmtId="44" fontId="0" fillId="3" borderId="26" xfId="1" applyFont="1" applyFill="1" applyBorder="1"/>
    <xf numFmtId="17" fontId="0" fillId="3" borderId="23" xfId="0" applyNumberFormat="1" applyFill="1" applyBorder="1" applyAlignment="1">
      <alignment horizontal="center" vertical="center"/>
    </xf>
    <xf numFmtId="17" fontId="0" fillId="3" borderId="35" xfId="0" applyNumberFormat="1" applyFill="1" applyBorder="1"/>
    <xf numFmtId="166" fontId="17" fillId="3" borderId="47" xfId="0" applyNumberFormat="1" applyFont="1" applyFill="1" applyBorder="1" applyAlignment="1">
      <alignment horizontal="center" vertical="center"/>
    </xf>
    <xf numFmtId="166" fontId="0" fillId="0" borderId="1" xfId="0" applyNumberFormat="1" applyBorder="1"/>
    <xf numFmtId="0" fontId="13" fillId="2" borderId="14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6" fontId="0" fillId="5" borderId="46" xfId="1" applyNumberFormat="1" applyFont="1" applyFill="1" applyBorder="1" applyAlignment="1">
      <alignment horizontal="center" vertical="center"/>
    </xf>
    <xf numFmtId="166" fontId="0" fillId="5" borderId="54" xfId="1" applyNumberFormat="1" applyFont="1" applyFill="1" applyBorder="1" applyAlignment="1">
      <alignment horizontal="center" vertical="center"/>
    </xf>
    <xf numFmtId="166" fontId="0" fillId="5" borderId="55" xfId="1" applyNumberFormat="1" applyFont="1" applyFill="1" applyBorder="1" applyAlignment="1">
      <alignment horizontal="center" vertical="center"/>
    </xf>
    <xf numFmtId="164" fontId="0" fillId="5" borderId="46" xfId="1" applyNumberFormat="1" applyFont="1" applyFill="1" applyBorder="1" applyAlignment="1">
      <alignment horizontal="center" vertical="center"/>
    </xf>
    <xf numFmtId="164" fontId="0" fillId="5" borderId="54" xfId="1" applyNumberFormat="1" applyFont="1" applyFill="1" applyBorder="1" applyAlignment="1">
      <alignment horizontal="center" vertical="center"/>
    </xf>
    <xf numFmtId="164" fontId="0" fillId="5" borderId="55" xfId="1" applyNumberFormat="1" applyFont="1" applyFill="1" applyBorder="1" applyAlignment="1">
      <alignment horizontal="center" vertical="center"/>
    </xf>
    <xf numFmtId="44" fontId="0" fillId="5" borderId="46" xfId="1" applyFont="1" applyFill="1" applyBorder="1" applyAlignment="1">
      <alignment horizontal="center" vertical="center"/>
    </xf>
    <xf numFmtId="44" fontId="0" fillId="5" borderId="54" xfId="1" applyFont="1" applyFill="1" applyBorder="1" applyAlignment="1">
      <alignment horizontal="center" vertical="center"/>
    </xf>
    <xf numFmtId="44" fontId="0" fillId="5" borderId="55" xfId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44" fontId="0" fillId="5" borderId="22" xfId="1" applyFont="1" applyFill="1" applyBorder="1" applyAlignment="1">
      <alignment horizontal="center" vertical="center"/>
    </xf>
    <xf numFmtId="44" fontId="0" fillId="5" borderId="26" xfId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17" fontId="6" fillId="2" borderId="21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/>
    </xf>
    <xf numFmtId="17" fontId="6" fillId="2" borderId="22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" fontId="6" fillId="3" borderId="7" xfId="0" applyNumberFormat="1" applyFont="1" applyFill="1" applyBorder="1" applyAlignment="1">
      <alignment horizontal="center" vertical="center"/>
    </xf>
    <xf numFmtId="17" fontId="6" fillId="3" borderId="4" xfId="0" applyNumberFormat="1" applyFont="1" applyFill="1" applyBorder="1" applyAlignment="1">
      <alignment horizontal="center" vertical="center"/>
    </xf>
    <xf numFmtId="17" fontId="6" fillId="3" borderId="5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44" fontId="0" fillId="5" borderId="25" xfId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44" fontId="0" fillId="0" borderId="0" xfId="0" applyNumberFormat="1"/>
    <xf numFmtId="44" fontId="0" fillId="0" borderId="10" xfId="0" applyNumberFormat="1" applyBorder="1"/>
    <xf numFmtId="165" fontId="0" fillId="0" borderId="0" xfId="0" applyNumberForma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topLeftCell="N2" workbookViewId="0">
      <selection activeCell="W10" sqref="W10"/>
    </sheetView>
  </sheetViews>
  <sheetFormatPr baseColWidth="10" defaultRowHeight="15" x14ac:dyDescent="0.25"/>
  <cols>
    <col min="1" max="1" width="22.7109375" customWidth="1"/>
    <col min="2" max="2" width="25.5703125" customWidth="1"/>
    <col min="3" max="3" width="17.5703125" customWidth="1"/>
    <col min="4" max="5" width="15.7109375" customWidth="1"/>
    <col min="6" max="6" width="18.28515625" customWidth="1"/>
    <col min="7" max="7" width="12.7109375" customWidth="1"/>
    <col min="8" max="9" width="15" customWidth="1"/>
    <col min="10" max="10" width="13" customWidth="1"/>
    <col min="11" max="11" width="13.5703125" customWidth="1"/>
    <col min="12" max="12" width="12.28515625" customWidth="1"/>
    <col min="13" max="13" width="14.5703125" bestFit="1" customWidth="1"/>
    <col min="14" max="14" width="13.5703125" bestFit="1" customWidth="1"/>
    <col min="15" max="15" width="13.42578125" customWidth="1"/>
    <col min="16" max="16" width="12.7109375" customWidth="1"/>
    <col min="18" max="18" width="15.140625" customWidth="1"/>
    <col min="19" max="20" width="13.85546875" customWidth="1"/>
    <col min="21" max="22" width="13.140625" customWidth="1"/>
    <col min="23" max="23" width="13.42578125" customWidth="1"/>
    <col min="24" max="24" width="12.42578125" bestFit="1" customWidth="1"/>
  </cols>
  <sheetData>
    <row r="1" spans="1:27" ht="35.1" customHeight="1" thickBot="1" x14ac:dyDescent="0.3">
      <c r="A1" s="125" t="s">
        <v>39</v>
      </c>
      <c r="B1" s="126"/>
      <c r="C1" s="126"/>
      <c r="D1" s="126"/>
      <c r="E1" s="126"/>
    </row>
    <row r="2" spans="1:27" ht="35.1" customHeight="1" thickBot="1" x14ac:dyDescent="0.3">
      <c r="A2" s="4"/>
      <c r="B2" s="12"/>
      <c r="C2" s="139" t="s">
        <v>40</v>
      </c>
      <c r="D2" s="140"/>
      <c r="E2" s="140"/>
      <c r="F2" s="141"/>
      <c r="G2" s="152" t="s">
        <v>40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4"/>
      <c r="T2" s="158" t="s">
        <v>64</v>
      </c>
      <c r="U2" s="158"/>
      <c r="V2" s="158"/>
      <c r="W2" s="158"/>
      <c r="X2" s="158"/>
      <c r="Y2" s="158"/>
      <c r="Z2" s="158"/>
      <c r="AA2" s="159"/>
    </row>
    <row r="3" spans="1:27" ht="35.1" customHeight="1" thickBot="1" x14ac:dyDescent="0.3">
      <c r="A3" s="14"/>
      <c r="B3" s="12"/>
      <c r="C3" s="127" t="s">
        <v>26</v>
      </c>
      <c r="D3" s="128"/>
      <c r="E3" s="128"/>
      <c r="F3" s="129"/>
      <c r="G3" s="155" t="s">
        <v>33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7"/>
      <c r="T3" s="160" t="s">
        <v>65</v>
      </c>
      <c r="U3" s="161"/>
      <c r="V3" s="161"/>
      <c r="W3" s="161"/>
      <c r="X3" s="161"/>
      <c r="Y3" s="161"/>
      <c r="Z3" s="161"/>
      <c r="AA3" s="162"/>
    </row>
    <row r="4" spans="1:27" ht="63" x14ac:dyDescent="0.25">
      <c r="A4" s="57" t="s">
        <v>0</v>
      </c>
      <c r="B4" s="54" t="s">
        <v>4</v>
      </c>
      <c r="C4" s="46" t="s">
        <v>5</v>
      </c>
      <c r="D4" s="46" t="s">
        <v>17</v>
      </c>
      <c r="E4" s="46" t="s">
        <v>19</v>
      </c>
      <c r="F4" s="55" t="s">
        <v>29</v>
      </c>
      <c r="G4" s="59" t="s">
        <v>30</v>
      </c>
      <c r="H4" s="2" t="s">
        <v>31</v>
      </c>
      <c r="I4" s="142" t="s">
        <v>34</v>
      </c>
      <c r="J4" s="142"/>
      <c r="K4" s="2" t="s">
        <v>32</v>
      </c>
      <c r="L4" s="2" t="s">
        <v>47</v>
      </c>
      <c r="M4" s="2" t="s">
        <v>48</v>
      </c>
      <c r="N4" s="68" t="s">
        <v>50</v>
      </c>
      <c r="O4" s="2" t="s">
        <v>54</v>
      </c>
      <c r="P4" s="143" t="s">
        <v>57</v>
      </c>
      <c r="Q4" s="143"/>
      <c r="R4" s="2" t="s">
        <v>58</v>
      </c>
      <c r="S4" s="106" t="s">
        <v>59</v>
      </c>
      <c r="T4" s="77" t="s">
        <v>62</v>
      </c>
      <c r="U4" s="104" t="s">
        <v>60</v>
      </c>
      <c r="V4" s="28" t="s">
        <v>63</v>
      </c>
      <c r="W4" s="105" t="s">
        <v>61</v>
      </c>
      <c r="X4" s="6"/>
      <c r="Y4" s="6"/>
      <c r="Z4" s="6"/>
      <c r="AA4" s="79"/>
    </row>
    <row r="5" spans="1:27" x14ac:dyDescent="0.25">
      <c r="A5" s="58" t="s">
        <v>1</v>
      </c>
      <c r="B5" s="56">
        <v>81317</v>
      </c>
      <c r="C5" s="11">
        <f>(B5*15)/100+B5</f>
        <v>93514.55</v>
      </c>
      <c r="D5" s="11">
        <f>(B5*25)/100+B5</f>
        <v>101646.25</v>
      </c>
      <c r="E5" s="11">
        <f>(B5*35)/100+B5</f>
        <v>109777.95</v>
      </c>
      <c r="F5" s="31">
        <f>(B5*57.82)/100+B5</f>
        <v>128334.48940000001</v>
      </c>
      <c r="G5" s="13">
        <f>(F5*10)/100+F5</f>
        <v>141167.93833999999</v>
      </c>
      <c r="H5" s="10">
        <f>(F5*20)/100+F5</f>
        <v>154001.38728</v>
      </c>
      <c r="I5" s="119">
        <v>9265</v>
      </c>
      <c r="J5" s="122">
        <v>83284.399999999994</v>
      </c>
      <c r="K5" s="10">
        <f>(F5*30)/100+F5</f>
        <v>166834.83622</v>
      </c>
      <c r="L5" s="30">
        <f>F5*45/100+F5</f>
        <v>186085.00963000002</v>
      </c>
      <c r="M5" s="40">
        <f>F5*60/100+F5</f>
        <v>205335.18304</v>
      </c>
      <c r="N5" s="116">
        <v>32038</v>
      </c>
      <c r="O5" s="30">
        <f>F5*70/100+F5</f>
        <v>218168.63198000001</v>
      </c>
      <c r="P5" s="30">
        <f>F5*80/100+F5</f>
        <v>231002.08092000001</v>
      </c>
      <c r="Q5" s="72">
        <f>F5*19/100</f>
        <v>24383.552986000002</v>
      </c>
      <c r="R5" s="30">
        <f>F5*108.8/100+F5</f>
        <v>267962.41386720003</v>
      </c>
      <c r="S5" s="150">
        <v>18453</v>
      </c>
      <c r="T5" s="78">
        <f>R5*11/100+R5</f>
        <v>297438.27939259203</v>
      </c>
      <c r="U5" s="176">
        <v>83618</v>
      </c>
      <c r="V5" s="15">
        <f>R5*25/100+R5</f>
        <v>334953.01733400003</v>
      </c>
      <c r="W5" s="176">
        <v>83617</v>
      </c>
      <c r="X5" s="6"/>
      <c r="Y5" s="6"/>
      <c r="Z5" s="6"/>
      <c r="AA5" s="79"/>
    </row>
    <row r="6" spans="1:27" x14ac:dyDescent="0.25">
      <c r="A6" s="58" t="s">
        <v>2</v>
      </c>
      <c r="B6" s="56">
        <v>97051</v>
      </c>
      <c r="C6" s="11">
        <f>(B6*15)/100+B6</f>
        <v>111608.65</v>
      </c>
      <c r="D6" s="11">
        <f>(B6*25)/100+B6</f>
        <v>121313.75</v>
      </c>
      <c r="E6" s="11">
        <f>(B6*35)/100+B6</f>
        <v>131018.85</v>
      </c>
      <c r="F6" s="31">
        <f>(B6*57.82)/100+B6</f>
        <v>153165.88819999999</v>
      </c>
      <c r="G6" s="13">
        <f t="shared" ref="G6:G7" si="0">(F6*10)/100+F6</f>
        <v>168482.47701999999</v>
      </c>
      <c r="H6" s="10">
        <f t="shared" ref="H6:H7" si="1">(F6*20)/100+F6</f>
        <v>183799.06584</v>
      </c>
      <c r="I6" s="120"/>
      <c r="J6" s="123"/>
      <c r="K6" s="10">
        <f t="shared" ref="K6:K7" si="2">(F6*30)/100+F6</f>
        <v>199115.65466</v>
      </c>
      <c r="L6" s="30">
        <f t="shared" ref="L6:L7" si="3">F6*45/100+F6</f>
        <v>222090.53788999998</v>
      </c>
      <c r="M6" s="40">
        <f t="shared" ref="M6:M7" si="4">F6*60/100+F6</f>
        <v>245065.42111999998</v>
      </c>
      <c r="N6" s="117"/>
      <c r="O6" s="30">
        <f t="shared" ref="O6:O7" si="5">F6*70/100+F6</f>
        <v>260382.00993999996</v>
      </c>
      <c r="P6" s="30">
        <f t="shared" ref="P6:P7" si="6">F6*80/100+F6</f>
        <v>275698.59875999996</v>
      </c>
      <c r="Q6" s="72">
        <f t="shared" ref="Q6:Q8" si="7">F6*19/100</f>
        <v>29101.518757999995</v>
      </c>
      <c r="R6" s="30">
        <f t="shared" ref="R6:R8" si="8">F6*108.8/100+F6</f>
        <v>319810.37456159992</v>
      </c>
      <c r="S6" s="150"/>
      <c r="T6" s="78">
        <f t="shared" ref="T6:T8" si="9">R6*11/100+R6</f>
        <v>354989.51576337591</v>
      </c>
      <c r="U6" s="176"/>
      <c r="V6" s="15">
        <f t="shared" ref="V6:V8" si="10">R6*25/100+R6</f>
        <v>399762.9682019999</v>
      </c>
      <c r="W6" s="176"/>
      <c r="X6" s="6"/>
      <c r="Y6" s="6"/>
      <c r="Z6" s="6"/>
      <c r="AA6" s="79"/>
    </row>
    <row r="7" spans="1:27" ht="15.75" thickBot="1" x14ac:dyDescent="0.3">
      <c r="A7" s="60" t="s">
        <v>3</v>
      </c>
      <c r="B7" s="61">
        <v>115060</v>
      </c>
      <c r="C7" s="62">
        <f>(B7*15)/100+B7</f>
        <v>132319</v>
      </c>
      <c r="D7" s="62">
        <f>(B7*25)/100+B7</f>
        <v>143825</v>
      </c>
      <c r="E7" s="62">
        <f>(B7*35)/100+B7</f>
        <v>155331</v>
      </c>
      <c r="F7" s="63">
        <f>(B7*57.82)/100+B7</f>
        <v>181587.69199999998</v>
      </c>
      <c r="G7" s="13">
        <f t="shared" si="0"/>
        <v>199746.46119999999</v>
      </c>
      <c r="H7" s="10">
        <f t="shared" si="1"/>
        <v>217905.23039999997</v>
      </c>
      <c r="I7" s="120"/>
      <c r="J7" s="123"/>
      <c r="K7" s="10">
        <f t="shared" si="2"/>
        <v>236063.99959999998</v>
      </c>
      <c r="L7" s="30">
        <f t="shared" si="3"/>
        <v>263302.15339999995</v>
      </c>
      <c r="M7" s="40">
        <f t="shared" si="4"/>
        <v>290540.30719999998</v>
      </c>
      <c r="N7" s="117"/>
      <c r="O7" s="30">
        <f t="shared" si="5"/>
        <v>308699.07639999996</v>
      </c>
      <c r="P7" s="30">
        <f t="shared" si="6"/>
        <v>326857.8456</v>
      </c>
      <c r="Q7" s="72">
        <f t="shared" si="7"/>
        <v>34501.661479999995</v>
      </c>
      <c r="R7" s="30">
        <f t="shared" si="8"/>
        <v>379155.10089599993</v>
      </c>
      <c r="S7" s="150"/>
      <c r="T7" s="78">
        <f t="shared" si="9"/>
        <v>420862.16199455992</v>
      </c>
      <c r="U7" s="176"/>
      <c r="V7" s="15">
        <f t="shared" si="10"/>
        <v>473943.87611999991</v>
      </c>
      <c r="W7" s="176"/>
      <c r="X7" s="6"/>
      <c r="Y7" s="6"/>
      <c r="Z7" s="6"/>
      <c r="AA7" s="79"/>
    </row>
    <row r="8" spans="1:27" ht="15.75" thickBot="1" x14ac:dyDescent="0.3">
      <c r="A8" s="64" t="s">
        <v>55</v>
      </c>
      <c r="B8" s="65">
        <f t="shared" ref="B8:H8" si="11">B5/25</f>
        <v>3252.68</v>
      </c>
      <c r="C8" s="66">
        <f t="shared" si="11"/>
        <v>3740.5820000000003</v>
      </c>
      <c r="D8" s="66">
        <f t="shared" si="11"/>
        <v>4065.85</v>
      </c>
      <c r="E8" s="66">
        <f t="shared" si="11"/>
        <v>4391.1179999999995</v>
      </c>
      <c r="F8" s="67">
        <f t="shared" si="11"/>
        <v>5133.3795760000003</v>
      </c>
      <c r="G8" s="73">
        <f t="shared" si="11"/>
        <v>5646.7175336</v>
      </c>
      <c r="H8" s="74">
        <f t="shared" si="11"/>
        <v>6160.0554911999998</v>
      </c>
      <c r="I8" s="121"/>
      <c r="J8" s="124"/>
      <c r="K8" s="74">
        <f>K5/25</f>
        <v>6673.3934487999995</v>
      </c>
      <c r="L8" s="74">
        <f>L5/25</f>
        <v>7443.4003852000005</v>
      </c>
      <c r="M8" s="74">
        <f>M5/25</f>
        <v>8213.4073215999997</v>
      </c>
      <c r="N8" s="118"/>
      <c r="O8" s="74">
        <f>O5/25</f>
        <v>8726.7452792000004</v>
      </c>
      <c r="P8" s="74">
        <f>P5/25</f>
        <v>9240.083236800001</v>
      </c>
      <c r="Q8" s="75">
        <f t="shared" si="7"/>
        <v>975.34211944000015</v>
      </c>
      <c r="R8" s="30">
        <f t="shared" si="8"/>
        <v>10718.496554688001</v>
      </c>
      <c r="S8" s="151"/>
      <c r="T8" s="96">
        <f t="shared" si="9"/>
        <v>11897.531175703682</v>
      </c>
      <c r="U8" s="177"/>
      <c r="V8" s="17">
        <f t="shared" si="10"/>
        <v>13398.120693360001</v>
      </c>
      <c r="W8" s="177"/>
      <c r="X8" s="185"/>
      <c r="Y8" s="80"/>
      <c r="Z8" s="80"/>
      <c r="AA8" s="81"/>
    </row>
    <row r="9" spans="1:27" ht="15.75" thickBot="1" x14ac:dyDescent="0.3">
      <c r="K9" s="6"/>
      <c r="N9" s="186"/>
    </row>
    <row r="10" spans="1:27" ht="35.1" customHeight="1" thickBot="1" x14ac:dyDescent="0.3">
      <c r="A10" s="130" t="s">
        <v>28</v>
      </c>
      <c r="B10" s="131"/>
      <c r="C10" s="131"/>
      <c r="D10" s="131"/>
      <c r="E10" s="131"/>
      <c r="F10" s="131"/>
      <c r="G10" s="132"/>
      <c r="H10" s="144" t="s">
        <v>35</v>
      </c>
      <c r="I10" s="145"/>
      <c r="J10" s="145"/>
      <c r="K10" s="145"/>
      <c r="L10" s="145"/>
      <c r="M10" s="145"/>
      <c r="N10" s="145"/>
      <c r="O10" s="145"/>
      <c r="P10" s="146"/>
      <c r="Q10" s="147" t="s">
        <v>67</v>
      </c>
      <c r="R10" s="148"/>
      <c r="S10" s="148"/>
      <c r="T10" s="149"/>
      <c r="W10" s="186"/>
    </row>
    <row r="11" spans="1:27" ht="63" x14ac:dyDescent="0.25">
      <c r="A11" s="26" t="s">
        <v>41</v>
      </c>
      <c r="B11" s="27" t="s">
        <v>6</v>
      </c>
      <c r="C11" s="28" t="s">
        <v>18</v>
      </c>
      <c r="D11" s="3" t="s">
        <v>5</v>
      </c>
      <c r="E11" s="3" t="s">
        <v>17</v>
      </c>
      <c r="F11" s="3" t="s">
        <v>19</v>
      </c>
      <c r="G11" s="41" t="s">
        <v>27</v>
      </c>
      <c r="H11" s="59" t="s">
        <v>30</v>
      </c>
      <c r="I11" s="2" t="s">
        <v>31</v>
      </c>
      <c r="J11" s="2" t="s">
        <v>32</v>
      </c>
      <c r="K11" s="2" t="s">
        <v>47</v>
      </c>
      <c r="L11" s="2" t="s">
        <v>48</v>
      </c>
      <c r="M11" s="2" t="s">
        <v>49</v>
      </c>
      <c r="N11" s="2" t="s">
        <v>51</v>
      </c>
      <c r="O11" s="82" t="s">
        <v>52</v>
      </c>
      <c r="P11" s="76" t="s">
        <v>66</v>
      </c>
      <c r="Q11" s="93" t="s">
        <v>68</v>
      </c>
      <c r="R11" s="3" t="s">
        <v>69</v>
      </c>
      <c r="S11" s="94"/>
      <c r="T11" s="95"/>
    </row>
    <row r="12" spans="1:27" ht="45" x14ac:dyDescent="0.25">
      <c r="A12" s="21" t="s">
        <v>7</v>
      </c>
      <c r="B12" s="18" t="s">
        <v>12</v>
      </c>
      <c r="C12" s="15">
        <v>830</v>
      </c>
      <c r="D12" s="9">
        <v>955</v>
      </c>
      <c r="E12" s="9">
        <v>1038</v>
      </c>
      <c r="F12" s="9">
        <v>1121</v>
      </c>
      <c r="G12" s="42">
        <f>(C12*57.82)/100+C12</f>
        <v>1309.9059999999999</v>
      </c>
      <c r="H12" s="24">
        <f>(G12*10)/100+G12</f>
        <v>1440.8966</v>
      </c>
      <c r="I12" s="9">
        <f t="shared" ref="I12:I16" si="12">(G12*20)/100+G12</f>
        <v>1571.8871999999999</v>
      </c>
      <c r="J12" s="9">
        <f t="shared" ref="J12:J16" si="13">(G12*30)/100+G12</f>
        <v>1702.8778</v>
      </c>
      <c r="K12" s="44">
        <f>G12*45/100+G12</f>
        <v>1899.3636999999999</v>
      </c>
      <c r="L12" s="44">
        <f>G12*60/100+G12</f>
        <v>2095.8496</v>
      </c>
      <c r="M12" s="44">
        <f>G12*70/100+G12</f>
        <v>2226.8402000000001</v>
      </c>
      <c r="N12" s="44">
        <f>G12*80/100+G12</f>
        <v>2357.8307999999997</v>
      </c>
      <c r="O12" s="83">
        <f>H12*19/100</f>
        <v>273.770354</v>
      </c>
      <c r="P12" s="85">
        <f>G12*99/100+G12</f>
        <v>2606.7129399999999</v>
      </c>
      <c r="Q12" s="88">
        <f>P12*11/100+P12</f>
        <v>2893.4513634</v>
      </c>
      <c r="R12" s="29">
        <f>P12*25/100+P12</f>
        <v>3258.3911749999997</v>
      </c>
      <c r="S12" s="1"/>
      <c r="T12" s="87"/>
      <c r="U12" s="184"/>
    </row>
    <row r="13" spans="1:27" ht="60" x14ac:dyDescent="0.25">
      <c r="A13" s="21" t="s">
        <v>8</v>
      </c>
      <c r="B13" s="18" t="s">
        <v>13</v>
      </c>
      <c r="C13" s="15">
        <v>1510</v>
      </c>
      <c r="D13" s="9">
        <f>(C13*15)/100+C13</f>
        <v>1736.5</v>
      </c>
      <c r="E13" s="9">
        <f>(C13*25)/100+C13</f>
        <v>1887.5</v>
      </c>
      <c r="F13" s="9">
        <f>(C13*35)/100+C13</f>
        <v>2038.5</v>
      </c>
      <c r="G13" s="42">
        <f>(C13*57.82)/100+C13</f>
        <v>2383.0819999999999</v>
      </c>
      <c r="H13" s="24">
        <f t="shared" ref="H13:H16" si="14">(G13*10)/100+G13</f>
        <v>2621.3901999999998</v>
      </c>
      <c r="I13" s="9">
        <f t="shared" si="12"/>
        <v>2859.6983999999998</v>
      </c>
      <c r="J13" s="9">
        <f t="shared" si="13"/>
        <v>3098.0065999999997</v>
      </c>
      <c r="K13" s="44">
        <f t="shared" ref="K13:K16" si="15">G13*45/100+G13</f>
        <v>3455.4688999999998</v>
      </c>
      <c r="L13" s="44">
        <f t="shared" ref="L13:L16" si="16">G13*60/100+G13</f>
        <v>3812.9312</v>
      </c>
      <c r="M13" s="44">
        <f t="shared" ref="M13:M16" si="17">G13*70/100+G13</f>
        <v>4051.2393999999995</v>
      </c>
      <c r="N13" s="44">
        <f t="shared" ref="N13:N16" si="18">G13*80/100+G13</f>
        <v>4289.5475999999999</v>
      </c>
      <c r="O13" s="83">
        <f t="shared" ref="O13:O16" si="19">H13*19/100</f>
        <v>498.06413799999996</v>
      </c>
      <c r="P13" s="85">
        <f t="shared" ref="P13:P16" si="20">G13*99/100+G13</f>
        <v>4742.3331799999996</v>
      </c>
      <c r="Q13" s="88">
        <f t="shared" ref="Q13:Q16" si="21">P13*11/100+P13</f>
        <v>5263.9898297999998</v>
      </c>
      <c r="R13" s="29">
        <f t="shared" ref="R13:R16" si="22">P13*25/100+P13</f>
        <v>5927.916475</v>
      </c>
      <c r="S13" s="1"/>
      <c r="T13" s="87"/>
    </row>
    <row r="14" spans="1:27" x14ac:dyDescent="0.25">
      <c r="A14" s="22" t="s">
        <v>9</v>
      </c>
      <c r="B14" s="19" t="s">
        <v>14</v>
      </c>
      <c r="C14" s="15">
        <v>4828</v>
      </c>
      <c r="D14" s="9">
        <f>(C14*15)/100+C14</f>
        <v>5552.2</v>
      </c>
      <c r="E14" s="9">
        <f>(C14*25)/100+C14</f>
        <v>6035</v>
      </c>
      <c r="F14" s="9">
        <f>(C14*35)/100+C14</f>
        <v>6517.8</v>
      </c>
      <c r="G14" s="42">
        <f>(C14*57.82)/100+C14</f>
        <v>7619.5496000000003</v>
      </c>
      <c r="H14" s="24">
        <f t="shared" si="14"/>
        <v>8381.5045600000012</v>
      </c>
      <c r="I14" s="9">
        <f t="shared" si="12"/>
        <v>9143.4595200000003</v>
      </c>
      <c r="J14" s="9">
        <f t="shared" si="13"/>
        <v>9905.4144799999995</v>
      </c>
      <c r="K14" s="44">
        <f t="shared" si="15"/>
        <v>11048.34692</v>
      </c>
      <c r="L14" s="44">
        <f t="shared" si="16"/>
        <v>12191.27936</v>
      </c>
      <c r="M14" s="44">
        <f t="shared" si="17"/>
        <v>12953.234320000001</v>
      </c>
      <c r="N14" s="44">
        <f t="shared" si="18"/>
        <v>13715.189280000001</v>
      </c>
      <c r="O14" s="83">
        <f t="shared" si="19"/>
        <v>1592.4858664000003</v>
      </c>
      <c r="P14" s="85">
        <f t="shared" si="20"/>
        <v>15162.903704</v>
      </c>
      <c r="Q14" s="88">
        <f t="shared" si="21"/>
        <v>16830.823111440001</v>
      </c>
      <c r="R14" s="29">
        <f t="shared" si="22"/>
        <v>18953.629629999999</v>
      </c>
      <c r="S14" s="1"/>
      <c r="T14" s="87"/>
    </row>
    <row r="15" spans="1:27" ht="30" x14ac:dyDescent="0.25">
      <c r="A15" s="21" t="s">
        <v>10</v>
      </c>
      <c r="B15" s="18" t="s">
        <v>15</v>
      </c>
      <c r="C15" s="15">
        <v>1011</v>
      </c>
      <c r="D15" s="9">
        <f>(C15*15)/100+C15</f>
        <v>1162.6500000000001</v>
      </c>
      <c r="E15" s="9">
        <f>(C15*25)/100+C15</f>
        <v>1263.75</v>
      </c>
      <c r="F15" s="9">
        <f>(C15*35)/100+C15</f>
        <v>1364.85</v>
      </c>
      <c r="G15" s="42">
        <f>(C15*57.82)/100+C15</f>
        <v>1595.5601999999999</v>
      </c>
      <c r="H15" s="24">
        <f t="shared" si="14"/>
        <v>1755.1162199999999</v>
      </c>
      <c r="I15" s="9">
        <f t="shared" si="12"/>
        <v>1914.6722399999999</v>
      </c>
      <c r="J15" s="9">
        <f t="shared" si="13"/>
        <v>2074.2282599999999</v>
      </c>
      <c r="K15" s="30">
        <v>2873</v>
      </c>
      <c r="L15" s="30">
        <v>2873</v>
      </c>
      <c r="M15" s="30">
        <v>2873</v>
      </c>
      <c r="N15" s="30">
        <v>2873</v>
      </c>
      <c r="O15" s="83">
        <f t="shared" si="19"/>
        <v>333.47208180000001</v>
      </c>
      <c r="P15" s="85">
        <f t="shared" si="20"/>
        <v>3175.1647979999998</v>
      </c>
      <c r="Q15" s="88">
        <f t="shared" si="21"/>
        <v>3524.43292578</v>
      </c>
      <c r="R15" s="29">
        <f t="shared" si="22"/>
        <v>3968.9559974999997</v>
      </c>
      <c r="S15" s="1"/>
      <c r="T15" s="87"/>
    </row>
    <row r="16" spans="1:27" ht="30.75" thickBot="1" x14ac:dyDescent="0.3">
      <c r="A16" s="23" t="s">
        <v>11</v>
      </c>
      <c r="B16" s="20" t="s">
        <v>16</v>
      </c>
      <c r="C16" s="17">
        <v>3543</v>
      </c>
      <c r="D16" s="16">
        <f>(C16*15)/100+C16</f>
        <v>4074.45</v>
      </c>
      <c r="E16" s="16">
        <f>(C16*25)/100+C16</f>
        <v>4428.75</v>
      </c>
      <c r="F16" s="16">
        <f>(C16*35)/100+C16</f>
        <v>4783.05</v>
      </c>
      <c r="G16" s="43">
        <f>(C16*57.82)/100+C16</f>
        <v>5591.5626000000002</v>
      </c>
      <c r="H16" s="25">
        <f t="shared" si="14"/>
        <v>6150.7188599999999</v>
      </c>
      <c r="I16" s="16">
        <f t="shared" si="12"/>
        <v>6709.8751200000006</v>
      </c>
      <c r="J16" s="16">
        <f t="shared" si="13"/>
        <v>7269.0313800000004</v>
      </c>
      <c r="K16" s="45">
        <f t="shared" si="15"/>
        <v>8107.76577</v>
      </c>
      <c r="L16" s="45">
        <f t="shared" si="16"/>
        <v>8946.5001599999996</v>
      </c>
      <c r="M16" s="45">
        <f t="shared" si="17"/>
        <v>9505.6564200000012</v>
      </c>
      <c r="N16" s="45">
        <f t="shared" si="18"/>
        <v>10064.812680000001</v>
      </c>
      <c r="O16" s="84">
        <f t="shared" si="19"/>
        <v>1168.6365833999998</v>
      </c>
      <c r="P16" s="86">
        <f t="shared" si="20"/>
        <v>11127.209574</v>
      </c>
      <c r="Q16" s="89">
        <f t="shared" si="21"/>
        <v>12351.202627140001</v>
      </c>
      <c r="R16" s="90">
        <f t="shared" si="22"/>
        <v>13909.011967500001</v>
      </c>
      <c r="S16" s="91"/>
      <c r="T16" s="92"/>
    </row>
    <row r="17" spans="1:18" ht="15.75" thickBot="1" x14ac:dyDescent="0.3">
      <c r="K17" s="6"/>
    </row>
    <row r="18" spans="1:18" ht="35.1" customHeight="1" thickBot="1" x14ac:dyDescent="0.3">
      <c r="C18" s="7"/>
      <c r="D18" s="136" t="s">
        <v>36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8"/>
    </row>
    <row r="19" spans="1:18" ht="20.100000000000001" customHeight="1" thickBot="1" x14ac:dyDescent="0.3">
      <c r="C19" s="8"/>
      <c r="D19" s="133" t="s">
        <v>37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1:18" ht="15" customHeight="1" x14ac:dyDescent="0.25">
      <c r="C20" s="5"/>
      <c r="D20" s="163" t="s">
        <v>38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/>
    </row>
    <row r="21" spans="1:18" ht="15" customHeight="1" thickBot="1" x14ac:dyDescent="0.3">
      <c r="C21" s="5"/>
      <c r="D21" s="166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8"/>
    </row>
    <row r="22" spans="1:18" ht="15.75" customHeight="1" thickBot="1" x14ac:dyDescent="0.3">
      <c r="C22" s="5"/>
    </row>
    <row r="23" spans="1:18" ht="15.75" customHeight="1" thickBot="1" x14ac:dyDescent="0.3">
      <c r="A23" s="113" t="s">
        <v>42</v>
      </c>
      <c r="B23" s="114"/>
      <c r="C23" s="115"/>
      <c r="D23" s="113" t="s">
        <v>42</v>
      </c>
      <c r="E23" s="114"/>
      <c r="F23" s="115"/>
      <c r="G23" s="169" t="s">
        <v>42</v>
      </c>
      <c r="H23" s="170"/>
      <c r="I23" s="170"/>
      <c r="J23" s="170"/>
      <c r="K23" s="180" t="s">
        <v>42</v>
      </c>
      <c r="L23" s="181"/>
    </row>
    <row r="24" spans="1:18" ht="15.75" thickBot="1" x14ac:dyDescent="0.3">
      <c r="A24" s="69" t="s">
        <v>43</v>
      </c>
      <c r="B24" s="70">
        <v>2019</v>
      </c>
      <c r="C24" s="71">
        <v>2020</v>
      </c>
      <c r="D24" s="171">
        <v>2021</v>
      </c>
      <c r="E24" s="172"/>
      <c r="F24" s="173"/>
      <c r="G24" s="174">
        <v>2022</v>
      </c>
      <c r="H24" s="175"/>
      <c r="I24" s="175"/>
      <c r="J24" s="175"/>
      <c r="K24" s="178">
        <v>2023</v>
      </c>
      <c r="L24" s="179"/>
    </row>
    <row r="25" spans="1:18" x14ac:dyDescent="0.25">
      <c r="A25" s="33" t="s">
        <v>44</v>
      </c>
      <c r="B25" s="34"/>
      <c r="C25" s="35"/>
      <c r="D25" s="36">
        <v>44378</v>
      </c>
      <c r="E25" s="37">
        <v>44774</v>
      </c>
      <c r="F25" s="38" t="s">
        <v>45</v>
      </c>
      <c r="G25" s="47">
        <v>44774</v>
      </c>
      <c r="H25" s="48">
        <v>44927</v>
      </c>
      <c r="I25" s="49">
        <v>45047</v>
      </c>
      <c r="J25" s="103" t="s">
        <v>53</v>
      </c>
      <c r="K25" s="109">
        <v>45078</v>
      </c>
      <c r="L25" s="110">
        <v>45108</v>
      </c>
    </row>
    <row r="26" spans="1:18" ht="15.75" thickBot="1" x14ac:dyDescent="0.3">
      <c r="A26" s="39" t="s">
        <v>46</v>
      </c>
      <c r="B26" s="50">
        <v>28000</v>
      </c>
      <c r="C26" s="51">
        <v>40600</v>
      </c>
      <c r="D26" s="52">
        <v>54800</v>
      </c>
      <c r="E26" s="50">
        <v>9267</v>
      </c>
      <c r="F26" s="51">
        <f>D26+E26</f>
        <v>64067</v>
      </c>
      <c r="G26" s="52">
        <f>(F26*30/100+F26)</f>
        <v>83287.100000000006</v>
      </c>
      <c r="H26" s="50">
        <f>F26*50/100</f>
        <v>32033.5</v>
      </c>
      <c r="I26" s="53">
        <f>F26*28.8/100</f>
        <v>18451.296000000002</v>
      </c>
      <c r="J26" s="111">
        <f>G26+H26+I26</f>
        <v>133771.89600000001</v>
      </c>
      <c r="K26" s="107">
        <v>83618</v>
      </c>
      <c r="L26" s="108">
        <v>83617</v>
      </c>
    </row>
    <row r="27" spans="1:18" x14ac:dyDescent="0.25">
      <c r="C27" s="6"/>
      <c r="J27" s="112">
        <f>J26*25/100+J26</f>
        <v>167214.87</v>
      </c>
    </row>
    <row r="28" spans="1:18" x14ac:dyDescent="0.25">
      <c r="J28" s="112">
        <f>J27/2</f>
        <v>83607.434999999998</v>
      </c>
    </row>
  </sheetData>
  <mergeCells count="28">
    <mergeCell ref="D24:F24"/>
    <mergeCell ref="G24:J24"/>
    <mergeCell ref="U5:U8"/>
    <mergeCell ref="W5:W8"/>
    <mergeCell ref="K24:L24"/>
    <mergeCell ref="K23:L23"/>
    <mergeCell ref="A1:E1"/>
    <mergeCell ref="C3:F3"/>
    <mergeCell ref="A10:G10"/>
    <mergeCell ref="D19:R19"/>
    <mergeCell ref="D18:R18"/>
    <mergeCell ref="C2:F2"/>
    <mergeCell ref="I4:J4"/>
    <mergeCell ref="P4:Q4"/>
    <mergeCell ref="H10:P10"/>
    <mergeCell ref="Q10:T10"/>
    <mergeCell ref="S5:S8"/>
    <mergeCell ref="G2:S2"/>
    <mergeCell ref="G3:S3"/>
    <mergeCell ref="T2:AA2"/>
    <mergeCell ref="T3:AA3"/>
    <mergeCell ref="A23:C23"/>
    <mergeCell ref="D23:F23"/>
    <mergeCell ref="N5:N8"/>
    <mergeCell ref="I5:I8"/>
    <mergeCell ref="J5:J8"/>
    <mergeCell ref="D20:R21"/>
    <mergeCell ref="G23:J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3"/>
  <sheetViews>
    <sheetView workbookViewId="0">
      <selection activeCell="F8" sqref="F8"/>
    </sheetView>
  </sheetViews>
  <sheetFormatPr baseColWidth="10" defaultRowHeight="15" x14ac:dyDescent="0.25"/>
  <cols>
    <col min="2" max="2" width="11.5703125" customWidth="1"/>
    <col min="3" max="3" width="19" customWidth="1"/>
    <col min="4" max="4" width="19.5703125" customWidth="1"/>
  </cols>
  <sheetData>
    <row r="3" spans="3:4" ht="15.75" thickBot="1" x14ac:dyDescent="0.3"/>
    <row r="4" spans="3:4" ht="23.25" x14ac:dyDescent="0.25">
      <c r="C4" s="182" t="s">
        <v>20</v>
      </c>
      <c r="D4" s="183"/>
    </row>
    <row r="5" spans="3:4" ht="30" x14ac:dyDescent="0.25">
      <c r="C5" s="97" t="s">
        <v>25</v>
      </c>
      <c r="D5" s="98" t="s">
        <v>24</v>
      </c>
    </row>
    <row r="6" spans="3:4" x14ac:dyDescent="0.25">
      <c r="C6" s="99" t="s">
        <v>22</v>
      </c>
      <c r="D6" s="100" t="s">
        <v>1</v>
      </c>
    </row>
    <row r="7" spans="3:4" x14ac:dyDescent="0.25">
      <c r="C7" s="99" t="s">
        <v>21</v>
      </c>
      <c r="D7" s="100" t="s">
        <v>1</v>
      </c>
    </row>
    <row r="8" spans="3:4" x14ac:dyDescent="0.25">
      <c r="C8" s="32" t="s">
        <v>23</v>
      </c>
      <c r="D8" s="100" t="s">
        <v>1</v>
      </c>
    </row>
    <row r="9" spans="3:4" x14ac:dyDescent="0.25">
      <c r="C9" s="32" t="s">
        <v>56</v>
      </c>
      <c r="D9" s="100" t="s">
        <v>1</v>
      </c>
    </row>
    <row r="10" spans="3:4" x14ac:dyDescent="0.25">
      <c r="C10" s="101"/>
      <c r="D10" s="87"/>
    </row>
    <row r="11" spans="3:4" x14ac:dyDescent="0.25">
      <c r="C11" s="101"/>
      <c r="D11" s="87"/>
    </row>
    <row r="12" spans="3:4" x14ac:dyDescent="0.25">
      <c r="C12" s="101"/>
      <c r="D12" s="87"/>
    </row>
    <row r="13" spans="3:4" ht="15.75" thickBot="1" x14ac:dyDescent="0.3">
      <c r="C13" s="102"/>
      <c r="D13" s="92"/>
    </row>
  </sheetData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PC7</cp:lastModifiedBy>
  <cp:lastPrinted>2022-08-11T16:02:58Z</cp:lastPrinted>
  <dcterms:created xsi:type="dcterms:W3CDTF">2022-05-24T12:30:53Z</dcterms:created>
  <dcterms:modified xsi:type="dcterms:W3CDTF">2023-07-31T12:59:17Z</dcterms:modified>
</cp:coreProperties>
</file>