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7\Desktop\BIO BIN\"/>
    </mc:Choice>
  </mc:AlternateContent>
  <bookViews>
    <workbookView xWindow="0" yWindow="0" windowWidth="20490" windowHeight="90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0" i="1" l="1"/>
  <c r="AD19" i="1"/>
  <c r="AC20" i="1"/>
  <c r="AC19" i="1"/>
  <c r="AB20" i="1"/>
  <c r="AB19" i="1"/>
  <c r="AA20" i="1"/>
  <c r="AA19" i="1"/>
  <c r="AD5" i="1"/>
  <c r="AD6" i="1"/>
  <c r="AD7" i="1"/>
  <c r="AD8" i="1"/>
  <c r="AD9" i="1"/>
  <c r="AD10" i="1"/>
  <c r="AD11" i="1"/>
  <c r="AD4" i="1"/>
  <c r="AC5" i="1"/>
  <c r="AC6" i="1"/>
  <c r="AC7" i="1"/>
  <c r="AC8" i="1"/>
  <c r="AC9" i="1"/>
  <c r="AC10" i="1"/>
  <c r="AC11" i="1"/>
  <c r="AB5" i="1"/>
  <c r="AB6" i="1"/>
  <c r="AB7" i="1"/>
  <c r="AB8" i="1"/>
  <c r="AB9" i="1"/>
  <c r="AB10" i="1"/>
  <c r="AB11" i="1"/>
  <c r="AA5" i="1"/>
  <c r="AA6" i="1"/>
  <c r="AA7" i="1"/>
  <c r="AA8" i="1"/>
  <c r="AA9" i="1"/>
  <c r="AA10" i="1"/>
  <c r="AA11" i="1"/>
  <c r="AC4" i="1"/>
  <c r="AB4" i="1"/>
  <c r="AA4" i="1"/>
  <c r="Z5" i="1"/>
  <c r="Z6" i="1"/>
  <c r="Z7" i="1"/>
  <c r="Z8" i="1"/>
  <c r="Z9" i="1"/>
  <c r="Z10" i="1"/>
  <c r="Z11" i="1"/>
  <c r="Z4" i="1"/>
  <c r="I20" i="1" l="1"/>
  <c r="J20" i="1" s="1"/>
  <c r="I19" i="1"/>
  <c r="J19" i="1" s="1"/>
  <c r="H20" i="1"/>
  <c r="H19" i="1"/>
  <c r="G20" i="1"/>
  <c r="G19" i="1"/>
  <c r="F20" i="1"/>
  <c r="F19" i="1"/>
  <c r="K19" i="1" l="1"/>
  <c r="K20" i="1"/>
  <c r="H10" i="1"/>
  <c r="E5" i="1"/>
  <c r="F5" i="1" s="1"/>
  <c r="E6" i="1"/>
  <c r="F6" i="1" s="1"/>
  <c r="E7" i="1"/>
  <c r="F7" i="1" s="1"/>
  <c r="E8" i="1"/>
  <c r="I8" i="1" s="1"/>
  <c r="K8" i="1" s="1"/>
  <c r="E9" i="1"/>
  <c r="F9" i="1" s="1"/>
  <c r="E10" i="1"/>
  <c r="F10" i="1" s="1"/>
  <c r="E11" i="1"/>
  <c r="F11" i="1" s="1"/>
  <c r="E4" i="1"/>
  <c r="G4" i="1" s="1"/>
  <c r="D5" i="1"/>
  <c r="D6" i="1"/>
  <c r="D7" i="1"/>
  <c r="D8" i="1"/>
  <c r="D9" i="1"/>
  <c r="D10" i="1"/>
  <c r="D11" i="1"/>
  <c r="D4" i="1"/>
  <c r="I10" i="1" l="1"/>
  <c r="S20" i="1"/>
  <c r="T20" i="1"/>
  <c r="V8" i="1"/>
  <c r="U8" i="1"/>
  <c r="T8" i="1"/>
  <c r="S8" i="1"/>
  <c r="R8" i="1"/>
  <c r="Q8" i="1"/>
  <c r="G10" i="1"/>
  <c r="S19" i="1"/>
  <c r="T19" i="1"/>
  <c r="G7" i="1"/>
  <c r="H7" i="1"/>
  <c r="I7" i="1"/>
  <c r="G6" i="1"/>
  <c r="H6" i="1"/>
  <c r="I6" i="1"/>
  <c r="K6" i="1" s="1"/>
  <c r="R20" i="1"/>
  <c r="Q20" i="1"/>
  <c r="G11" i="1"/>
  <c r="H11" i="1"/>
  <c r="I11" i="1"/>
  <c r="K11" i="1" s="1"/>
  <c r="R19" i="1"/>
  <c r="Q19" i="1"/>
  <c r="J8" i="1"/>
  <c r="F8" i="1"/>
  <c r="G9" i="1"/>
  <c r="G5" i="1"/>
  <c r="H9" i="1"/>
  <c r="H5" i="1"/>
  <c r="I9" i="1"/>
  <c r="K9" i="1" s="1"/>
  <c r="I5" i="1"/>
  <c r="K5" i="1" s="1"/>
  <c r="N20" i="1"/>
  <c r="L20" i="1"/>
  <c r="M20" i="1"/>
  <c r="F4" i="1"/>
  <c r="J7" i="1"/>
  <c r="G8" i="1"/>
  <c r="H4" i="1"/>
  <c r="H8" i="1"/>
  <c r="I4" i="1"/>
  <c r="K4" i="1" s="1"/>
  <c r="M19" i="1"/>
  <c r="N19" i="1"/>
  <c r="L19" i="1"/>
  <c r="V9" i="1" l="1"/>
  <c r="U9" i="1"/>
  <c r="T9" i="1"/>
  <c r="S9" i="1"/>
  <c r="R9" i="1"/>
  <c r="Q9" i="1"/>
  <c r="X19" i="1"/>
  <c r="W19" i="1"/>
  <c r="Y19" i="1"/>
  <c r="V11" i="1"/>
  <c r="U11" i="1"/>
  <c r="T11" i="1"/>
  <c r="S11" i="1"/>
  <c r="R11" i="1"/>
  <c r="Q11" i="1"/>
  <c r="L7" i="1"/>
  <c r="M7" i="1" s="1"/>
  <c r="N7" i="1" s="1"/>
  <c r="K7" i="1"/>
  <c r="Y20" i="1"/>
  <c r="X20" i="1"/>
  <c r="W20" i="1"/>
  <c r="V4" i="1"/>
  <c r="U4" i="1"/>
  <c r="T4" i="1"/>
  <c r="S4" i="1"/>
  <c r="R4" i="1"/>
  <c r="Q4" i="1"/>
  <c r="V6" i="1"/>
  <c r="U6" i="1"/>
  <c r="T6" i="1"/>
  <c r="S6" i="1"/>
  <c r="R6" i="1"/>
  <c r="Q6" i="1"/>
  <c r="V5" i="1"/>
  <c r="U5" i="1"/>
  <c r="T5" i="1"/>
  <c r="S5" i="1"/>
  <c r="R5" i="1"/>
  <c r="Q5" i="1"/>
  <c r="J10" i="1"/>
  <c r="K10" i="1"/>
  <c r="L10" i="1" s="1"/>
  <c r="M10" i="1" s="1"/>
  <c r="N10" i="1" s="1"/>
  <c r="J6" i="1"/>
  <c r="P11" i="1"/>
  <c r="O11" i="1"/>
  <c r="J11" i="1"/>
  <c r="L11" i="1"/>
  <c r="M11" i="1" s="1"/>
  <c r="N11" i="1" s="1"/>
  <c r="P7" i="1"/>
  <c r="O7" i="1"/>
  <c r="P8" i="1"/>
  <c r="O8" i="1"/>
  <c r="O10" i="1"/>
  <c r="J9" i="1"/>
  <c r="J4" i="1"/>
  <c r="J5" i="1"/>
  <c r="L8" i="1"/>
  <c r="M8" i="1" s="1"/>
  <c r="N8" i="1" s="1"/>
  <c r="P10" i="1" l="1"/>
  <c r="V10" i="1"/>
  <c r="U10" i="1"/>
  <c r="T10" i="1"/>
  <c r="Y10" i="1" s="1"/>
  <c r="S10" i="1"/>
  <c r="R10" i="1"/>
  <c r="Q10" i="1"/>
  <c r="V7" i="1"/>
  <c r="U7" i="1"/>
  <c r="T7" i="1"/>
  <c r="S7" i="1"/>
  <c r="R7" i="1"/>
  <c r="Q7" i="1"/>
  <c r="Y7" i="1"/>
  <c r="X7" i="1"/>
  <c r="W7" i="1"/>
  <c r="Y11" i="1"/>
  <c r="W11" i="1"/>
  <c r="X11" i="1"/>
  <c r="X8" i="1"/>
  <c r="W8" i="1"/>
  <c r="Y8" i="1"/>
  <c r="X10" i="1"/>
  <c r="P9" i="1"/>
  <c r="O9" i="1"/>
  <c r="P6" i="1"/>
  <c r="O6" i="1"/>
  <c r="L6" i="1"/>
  <c r="M6" i="1"/>
  <c r="N6" i="1" s="1"/>
  <c r="O5" i="1"/>
  <c r="P5" i="1"/>
  <c r="P4" i="1"/>
  <c r="O4" i="1"/>
  <c r="L4" i="1"/>
  <c r="M4" i="1" s="1"/>
  <c r="N4" i="1" s="1"/>
  <c r="L5" i="1"/>
  <c r="M5" i="1" s="1"/>
  <c r="N5" i="1" s="1"/>
  <c r="L9" i="1"/>
  <c r="M9" i="1" s="1"/>
  <c r="N9" i="1" s="1"/>
  <c r="W10" i="1" l="1"/>
  <c r="W5" i="1"/>
  <c r="Y5" i="1"/>
  <c r="X5" i="1"/>
  <c r="Y6" i="1"/>
  <c r="W6" i="1"/>
  <c r="X6" i="1"/>
  <c r="W9" i="1"/>
  <c r="X9" i="1"/>
  <c r="Y9" i="1"/>
  <c r="Y4" i="1"/>
  <c r="X4" i="1"/>
  <c r="W4" i="1"/>
</calcChain>
</file>

<file path=xl/sharedStrings.xml><?xml version="1.0" encoding="utf-8"?>
<sst xmlns="http://schemas.openxmlformats.org/spreadsheetml/2006/main" count="65" uniqueCount="60">
  <si>
    <t>Bio Bin Bahia Blanca</t>
  </si>
  <si>
    <t>Categoria</t>
  </si>
  <si>
    <t>Puesto</t>
  </si>
  <si>
    <t>I</t>
  </si>
  <si>
    <t>Maestranza</t>
  </si>
  <si>
    <t>II</t>
  </si>
  <si>
    <t>Portero Balancero</t>
  </si>
  <si>
    <t>III</t>
  </si>
  <si>
    <t>IV</t>
  </si>
  <si>
    <t>Operados Carga y Descarga, Auxiliar de Càmpo</t>
  </si>
  <si>
    <t>Operador de Servicios</t>
  </si>
  <si>
    <t>V</t>
  </si>
  <si>
    <t>Oficial de Mantenimiento</t>
  </si>
  <si>
    <t>VI</t>
  </si>
  <si>
    <t>Operador de Laboratorio</t>
  </si>
  <si>
    <t>VII</t>
  </si>
  <si>
    <t>Operador de Campo</t>
  </si>
  <si>
    <t>VIII</t>
  </si>
  <si>
    <t>Panelista</t>
  </si>
  <si>
    <t>Paritarias 2020/2021 (30%)</t>
  </si>
  <si>
    <t>Marzo 2021 (15%)</t>
  </si>
  <si>
    <t>Mayo 2021 !5% (30A)</t>
  </si>
  <si>
    <t>Octubre 2021 12% (24%A)</t>
  </si>
  <si>
    <t>Septiembre 2021 12%</t>
  </si>
  <si>
    <t>Diciembre 2021 11% (35%A)</t>
  </si>
  <si>
    <t>Enero 2022 10% (45%A)</t>
  </si>
  <si>
    <t>Paritarias 2021/2022 (45%)</t>
  </si>
  <si>
    <t>Paritaria 2021/2022 BIS  (10%)</t>
  </si>
  <si>
    <t>Febrero 2022 5%</t>
  </si>
  <si>
    <t>Marzo 2022 5% (10%A)</t>
  </si>
  <si>
    <t>Abril 2022 20%</t>
  </si>
  <si>
    <t>Julio 2022 5% (25%A)</t>
  </si>
  <si>
    <t>Septiembre 2022 5%(30%A)</t>
  </si>
  <si>
    <t>ANTIGÜEDAD: 1% del Bàsico que reviste el /la trabajador/ora</t>
  </si>
  <si>
    <t>TURNO "A": 30% DEL BÀSICO + ANTIGUEDAD</t>
  </si>
  <si>
    <t>TURNO "B": 15% BÀSICO +ANTIGÜEDAD</t>
  </si>
  <si>
    <t>GUARDIA: 15% DEL BÀSICO+ANTIGÜEDAD</t>
  </si>
  <si>
    <t>PRESENTISMO: 5% BÀSICO+ANTIGÜEDAD+TURNOY/O GUARDIA</t>
  </si>
  <si>
    <t>AYUDA ESCOLAR $ 500</t>
  </si>
  <si>
    <t>MEDICAMENTOS $ 750</t>
  </si>
  <si>
    <t>ADICIONALES CCT 2016</t>
  </si>
  <si>
    <t>Noviembre 2022 (10%no rem)</t>
  </si>
  <si>
    <t>Octubre 2022 (15%no rem)</t>
  </si>
  <si>
    <t>Paritaria 2022/2023</t>
  </si>
  <si>
    <t>Enero 2023 30% (60% A)</t>
  </si>
  <si>
    <t>Febrero 2023 5% (65%A)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</si>
  <si>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</si>
  <si>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01/03/2023 15% (80%A)</t>
  </si>
  <si>
    <t>01/04/2023 24% ( 104%A)</t>
  </si>
  <si>
    <t>Mayo gratificación del 24% en 2 cuotas.</t>
  </si>
  <si>
    <t>Junio 8%+12% no rem(20%A)</t>
  </si>
  <si>
    <t>Mayo 8% no rem</t>
  </si>
  <si>
    <t>Julio el 20% pasa al basico</t>
  </si>
  <si>
    <t>Paritaria 2023/2024</t>
  </si>
  <si>
    <t xml:space="preserve"> </t>
  </si>
  <si>
    <t>agosto 4% gratificacion extraordinaria no rem</t>
  </si>
  <si>
    <t xml:space="preserve">agosto 14% NR </t>
  </si>
  <si>
    <t>Noviembre 34% (54%A)</t>
  </si>
  <si>
    <t>septiembre 24% NR</t>
  </si>
  <si>
    <t>octubre 34% 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</si>
</sst>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$&quot;\ * #,##0.00_ ;_ &quot;$&quot;\ * \-#,##0.00_ ;_ &quot;$&quot;\ * &quot;-&quot;??_ ;_ @_ "/>
    <numFmt numFmtId="164" formatCode="_ &quot;$&quot;\ * #,##0_ ;_ &quot;$&quot;\ * \-#,##0_ ;_ &quot;$&quot;\ * &quot;-&quot;??_ ;_ @_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32">
    <xf numFmtId="0" fontId="0" fillId="0" borderId="0" xfId="0"/>
    <xf numFmtId="0" fontId="1" fillId="6" borderId="2" xfId="0" applyFont="1" applyFill="1" applyBorder="1" applyAlignment="1">
      <alignment vertical="center"/>
    </xf>
    <xf numFmtId="17" fontId="1" fillId="3" borderId="3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left" vertical="center"/>
    </xf>
    <xf numFmtId="0" fontId="1" fillId="5" borderId="22" xfId="0" applyFont="1" applyFill="1" applyBorder="1" applyAlignment="1">
      <alignment horizontal="left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17" fontId="5" fillId="3" borderId="36" xfId="0" applyNumberFormat="1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44" fontId="0" fillId="0" borderId="0" xfId="0" applyNumberFormat="1"/>
    <xf numFmtId="0" fontId="1" fillId="3" borderId="38" xfId="0" applyFont="1" applyFill="1" applyBorder="1" applyAlignment="1">
      <alignment horizontal="center" vertical="center" wrapText="1"/>
    </xf>
    <xf numFmtId="17" fontId="0" fillId="3" borderId="37" xfId="0" applyNumberFormat="1" applyFill="1" applyBorder="1" applyAlignment="1">
      <alignment horizontal="center" vertical="center" wrapText="1"/>
    </xf>
    <xf numFmtId="17" fontId="1" fillId="3" borderId="39" xfId="0" applyNumberFormat="1" applyFont="1" applyFill="1" applyBorder="1" applyAlignment="1">
      <alignment horizontal="center" vertical="center" wrapText="1"/>
    </xf>
    <xf numFmtId="164" fontId="1" fillId="2" borderId="14" xfId="1" applyNumberFormat="1" applyFont="1" applyFill="1" applyBorder="1" applyAlignment="1">
      <alignment horizontal="center" vertical="center"/>
    </xf>
    <xf numFmtId="164" fontId="1" fillId="3" borderId="7" xfId="1" applyNumberFormat="1" applyFont="1" applyFill="1" applyBorder="1" applyAlignment="1">
      <alignment horizontal="center" vertical="center"/>
    </xf>
    <xf numFmtId="164" fontId="1" fillId="3" borderId="4" xfId="1" applyNumberFormat="1" applyFont="1" applyFill="1" applyBorder="1" applyAlignment="1">
      <alignment horizontal="center" vertical="center"/>
    </xf>
    <xf numFmtId="164" fontId="1" fillId="2" borderId="7" xfId="1" applyNumberFormat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/>
    </xf>
    <xf numFmtId="164" fontId="1" fillId="2" borderId="8" xfId="1" applyNumberFormat="1" applyFont="1" applyFill="1" applyBorder="1" applyAlignment="1">
      <alignment horizontal="center" vertical="center"/>
    </xf>
    <xf numFmtId="164" fontId="1" fillId="3" borderId="8" xfId="1" applyNumberFormat="1" applyFont="1" applyFill="1" applyBorder="1" applyAlignment="1">
      <alignment horizontal="center" vertical="center"/>
    </xf>
    <xf numFmtId="164" fontId="6" fillId="2" borderId="34" xfId="1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/>
    <xf numFmtId="164" fontId="1" fillId="2" borderId="1" xfId="0" applyNumberFormat="1" applyFont="1" applyFill="1" applyBorder="1"/>
    <xf numFmtId="164" fontId="1" fillId="2" borderId="4" xfId="0" applyNumberFormat="1" applyFont="1" applyFill="1" applyBorder="1"/>
    <xf numFmtId="164" fontId="0" fillId="2" borderId="1" xfId="0" applyNumberFormat="1" applyFill="1" applyBorder="1"/>
    <xf numFmtId="164" fontId="0" fillId="2" borderId="8" xfId="0" applyNumberFormat="1" applyFill="1" applyBorder="1"/>
    <xf numFmtId="164" fontId="0" fillId="4" borderId="40" xfId="0" applyNumberFormat="1" applyFill="1" applyBorder="1"/>
    <xf numFmtId="164" fontId="0" fillId="4" borderId="37" xfId="0" applyNumberFormat="1" applyFill="1" applyBorder="1"/>
    <xf numFmtId="164" fontId="7" fillId="7" borderId="1" xfId="0" applyNumberFormat="1" applyFont="1" applyFill="1" applyBorder="1"/>
    <xf numFmtId="164" fontId="0" fillId="7" borderId="1" xfId="0" applyNumberFormat="1" applyFill="1" applyBorder="1"/>
    <xf numFmtId="164" fontId="1" fillId="2" borderId="22" xfId="1" applyNumberFormat="1" applyFont="1" applyFill="1" applyBorder="1" applyAlignment="1">
      <alignment horizontal="center" vertical="center"/>
    </xf>
    <xf numFmtId="164" fontId="1" fillId="3" borderId="9" xfId="1" applyNumberFormat="1" applyFont="1" applyFill="1" applyBorder="1" applyAlignment="1">
      <alignment horizontal="center" vertical="center"/>
    </xf>
    <xf numFmtId="164" fontId="1" fillId="3" borderId="11" xfId="1" applyNumberFormat="1" applyFont="1" applyFill="1" applyBorder="1" applyAlignment="1">
      <alignment horizontal="center" vertical="center"/>
    </xf>
    <xf numFmtId="164" fontId="1" fillId="2" borderId="9" xfId="1" applyNumberFormat="1" applyFont="1" applyFill="1" applyBorder="1" applyAlignment="1">
      <alignment horizontal="center" vertical="center"/>
    </xf>
    <xf numFmtId="164" fontId="1" fillId="2" borderId="13" xfId="1" applyNumberFormat="1" applyFont="1" applyFill="1" applyBorder="1" applyAlignment="1">
      <alignment horizontal="center" vertical="center"/>
    </xf>
    <xf numFmtId="164" fontId="1" fillId="2" borderId="10" xfId="1" applyNumberFormat="1" applyFont="1" applyFill="1" applyBorder="1" applyAlignment="1">
      <alignment horizontal="center" vertical="center"/>
    </xf>
    <xf numFmtId="164" fontId="6" fillId="2" borderId="35" xfId="1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/>
    <xf numFmtId="164" fontId="1" fillId="3" borderId="15" xfId="1" applyNumberFormat="1" applyFont="1" applyFill="1" applyBorder="1"/>
    <xf numFmtId="164" fontId="1" fillId="2" borderId="5" xfId="1" applyNumberFormat="1" applyFont="1" applyFill="1" applyBorder="1"/>
    <xf numFmtId="164" fontId="1" fillId="2" borderId="12" xfId="1" applyNumberFormat="1" applyFont="1" applyFill="1" applyBorder="1"/>
    <xf numFmtId="164" fontId="1" fillId="2" borderId="6" xfId="1" applyNumberFormat="1" applyFont="1" applyFill="1" applyBorder="1"/>
    <xf numFmtId="164" fontId="1" fillId="3" borderId="5" xfId="1" applyNumberFormat="1" applyFont="1" applyFill="1" applyBorder="1"/>
    <xf numFmtId="164" fontId="1" fillId="3" borderId="39" xfId="1" applyNumberFormat="1" applyFont="1" applyFill="1" applyBorder="1"/>
    <xf numFmtId="164" fontId="1" fillId="2" borderId="12" xfId="0" applyNumberFormat="1" applyFont="1" applyFill="1" applyBorder="1"/>
    <xf numFmtId="164" fontId="0" fillId="2" borderId="12" xfId="0" applyNumberFormat="1" applyFill="1" applyBorder="1"/>
    <xf numFmtId="164" fontId="0" fillId="7" borderId="5" xfId="0" applyNumberFormat="1" applyFill="1" applyBorder="1"/>
    <xf numFmtId="164" fontId="0" fillId="7" borderId="12" xfId="0" applyNumberFormat="1" applyFill="1" applyBorder="1"/>
    <xf numFmtId="164" fontId="0" fillId="7" borderId="6" xfId="0" applyNumberFormat="1" applyFill="1" applyBorder="1"/>
    <xf numFmtId="164" fontId="1" fillId="3" borderId="16" xfId="1" applyNumberFormat="1" applyFont="1" applyFill="1" applyBorder="1"/>
    <xf numFmtId="164" fontId="1" fillId="2" borderId="9" xfId="1" applyNumberFormat="1" applyFont="1" applyFill="1" applyBorder="1"/>
    <xf numFmtId="164" fontId="1" fillId="2" borderId="13" xfId="1" applyNumberFormat="1" applyFont="1" applyFill="1" applyBorder="1"/>
    <xf numFmtId="164" fontId="1" fillId="2" borderId="10" xfId="1" applyNumberFormat="1" applyFont="1" applyFill="1" applyBorder="1"/>
    <xf numFmtId="164" fontId="1" fillId="3" borderId="9" xfId="1" applyNumberFormat="1" applyFont="1" applyFill="1" applyBorder="1"/>
    <xf numFmtId="164" fontId="1" fillId="3" borderId="11" xfId="1" applyNumberFormat="1" applyFont="1" applyFill="1" applyBorder="1"/>
    <xf numFmtId="164" fontId="1" fillId="2" borderId="13" xfId="0" applyNumberFormat="1" applyFont="1" applyFill="1" applyBorder="1"/>
    <xf numFmtId="164" fontId="0" fillId="2" borderId="13" xfId="0" applyNumberFormat="1" applyFill="1" applyBorder="1"/>
    <xf numFmtId="164" fontId="0" fillId="7" borderId="9" xfId="0" applyNumberFormat="1" applyFill="1" applyBorder="1"/>
    <xf numFmtId="164" fontId="0" fillId="7" borderId="13" xfId="0" applyNumberFormat="1" applyFill="1" applyBorder="1"/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left"/>
    </xf>
    <xf numFmtId="0" fontId="1" fillId="5" borderId="11" xfId="0" applyFont="1" applyFill="1" applyBorder="1" applyAlignment="1">
      <alignment horizontal="left"/>
    </xf>
    <xf numFmtId="0" fontId="1" fillId="5" borderId="7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5" borderId="8" xfId="0" applyFont="1" applyFill="1" applyBorder="1" applyAlignment="1">
      <alignment horizontal="left" vertical="center"/>
    </xf>
    <xf numFmtId="0" fontId="1" fillId="5" borderId="8" xfId="0" applyFont="1" applyFill="1" applyBorder="1" applyAlignment="1">
      <alignment horizontal="left"/>
    </xf>
    <xf numFmtId="0" fontId="0" fillId="4" borderId="17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164" fontId="0" fillId="4" borderId="41" xfId="0" applyNumberFormat="1" applyFill="1" applyBorder="1" applyAlignment="1">
      <alignment horizontal="center"/>
    </xf>
    <xf numFmtId="164" fontId="0" fillId="4" borderId="42" xfId="0" applyNumberFormat="1" applyFill="1" applyBorder="1" applyAlignment="1">
      <alignment horizont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164" fontId="7" fillId="7" borderId="7" xfId="0" applyNumberFormat="1" applyFont="1" applyFill="1" applyBorder="1"/>
    <xf numFmtId="164" fontId="7" fillId="7" borderId="9" xfId="0" applyNumberFormat="1" applyFont="1" applyFill="1" applyBorder="1"/>
    <xf numFmtId="164" fontId="7" fillId="7" borderId="13" xfId="0" applyNumberFormat="1" applyFont="1" applyFill="1" applyBorder="1"/>
    <xf numFmtId="17" fontId="7" fillId="2" borderId="40" xfId="0" applyNumberFormat="1" applyFont="1" applyFill="1" applyBorder="1" applyAlignment="1">
      <alignment horizontal="center" vertical="center" wrapText="1"/>
    </xf>
    <xf numFmtId="17" fontId="7" fillId="2" borderId="36" xfId="0" applyNumberFormat="1" applyFont="1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164" fontId="7" fillId="7" borderId="1" xfId="0" applyNumberFormat="1" applyFont="1" applyFill="1" applyBorder="1" applyAlignment="1">
      <alignment horizontal="center" vertical="center"/>
    </xf>
    <xf numFmtId="44" fontId="0" fillId="0" borderId="0" xfId="1" applyFont="1" applyBorder="1" applyAlignment="1">
      <alignment horizontal="center" vertical="center"/>
    </xf>
    <xf numFmtId="164" fontId="7" fillId="7" borderId="13" xfId="0" applyNumberFormat="1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 wrapText="1"/>
    </xf>
    <xf numFmtId="44" fontId="7" fillId="7" borderId="1" xfId="1" applyFont="1" applyFill="1" applyBorder="1" applyAlignment="1">
      <alignment horizontal="center" vertical="center"/>
    </xf>
    <xf numFmtId="164" fontId="0" fillId="7" borderId="8" xfId="0" applyNumberFormat="1" applyFill="1" applyBorder="1" applyAlignment="1">
      <alignment horizontal="center" vertical="center"/>
    </xf>
    <xf numFmtId="44" fontId="7" fillId="7" borderId="13" xfId="1" applyFont="1" applyFill="1" applyBorder="1" applyAlignment="1">
      <alignment horizontal="center" vertical="center"/>
    </xf>
    <xf numFmtId="164" fontId="0" fillId="7" borderId="10" xfId="0" applyNumberFormat="1" applyFill="1" applyBorder="1" applyAlignment="1">
      <alignment horizontal="center" vertical="center"/>
    </xf>
    <xf numFmtId="164" fontId="0" fillId="4" borderId="26" xfId="0" applyNumberFormat="1" applyFill="1" applyBorder="1" applyAlignment="1">
      <alignment horizontal="center"/>
    </xf>
    <xf numFmtId="164" fontId="0" fillId="4" borderId="29" xfId="0" applyNumberForma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R1" zoomScaleNormal="100" workbookViewId="0">
      <selection activeCell="AD19" sqref="AD19:AD20"/>
    </sheetView>
  </sheetViews>
  <sheetFormatPr baseColWidth="10" defaultRowHeight="15" x14ac:dyDescent="0.25"/>
  <cols>
    <col min="2" max="2" width="41.5703125" customWidth="1"/>
    <col min="3" max="3" width="12.28515625" customWidth="1"/>
    <col min="4" max="4" width="11.5703125" bestFit="1" customWidth="1"/>
    <col min="5" max="5" width="16.85546875" customWidth="1"/>
    <col min="6" max="7" width="11.5703125" bestFit="1" customWidth="1"/>
    <col min="8" max="10" width="12.42578125" bestFit="1" customWidth="1"/>
    <col min="11" max="11" width="14.7109375" customWidth="1"/>
    <col min="12" max="14" width="12.42578125" bestFit="1" customWidth="1"/>
    <col min="15" max="15" width="13.85546875" customWidth="1"/>
    <col min="16" max="16" width="14" customWidth="1"/>
    <col min="17" max="17" width="12.85546875" customWidth="1"/>
    <col min="18" max="18" width="14" customWidth="1"/>
    <col min="19" max="19" width="14.85546875" customWidth="1"/>
    <col min="20" max="20" width="15.28515625" customWidth="1"/>
    <col min="25" max="25" width="13.42578125" customWidth="1"/>
    <col min="26" max="26" width="21.140625" customWidth="1"/>
  </cols>
  <sheetData>
    <row r="1" spans="1:30" ht="35.1" customHeight="1" thickBot="1" x14ac:dyDescent="0.3">
      <c r="A1" s="101" t="s">
        <v>0</v>
      </c>
      <c r="B1" s="102"/>
      <c r="C1" s="103"/>
      <c r="D1" s="90" t="s">
        <v>0</v>
      </c>
      <c r="E1" s="91"/>
      <c r="F1" s="97" t="s">
        <v>0</v>
      </c>
      <c r="G1" s="98"/>
      <c r="H1" s="98"/>
      <c r="I1" s="99"/>
      <c r="J1" s="100" t="s">
        <v>0</v>
      </c>
      <c r="K1" s="71"/>
      <c r="L1" s="107" t="s">
        <v>0</v>
      </c>
      <c r="M1" s="108"/>
      <c r="N1" s="108"/>
      <c r="O1" s="108"/>
      <c r="P1" s="108"/>
      <c r="Q1" s="108"/>
      <c r="R1" s="108"/>
      <c r="S1" s="108"/>
      <c r="T1" s="108"/>
      <c r="U1" s="108"/>
      <c r="V1" s="109"/>
      <c r="W1" s="100" t="s">
        <v>0</v>
      </c>
      <c r="X1" s="71"/>
      <c r="Y1" s="71"/>
      <c r="Z1" s="71"/>
      <c r="AA1" s="71"/>
      <c r="AB1" s="71"/>
      <c r="AC1" s="71"/>
      <c r="AD1" s="72"/>
    </row>
    <row r="2" spans="1:30" ht="16.5" customHeight="1" thickBot="1" x14ac:dyDescent="0.3">
      <c r="A2" s="104"/>
      <c r="B2" s="105"/>
      <c r="C2" s="106"/>
      <c r="D2" s="88" t="s">
        <v>19</v>
      </c>
      <c r="E2" s="89"/>
      <c r="F2" s="92" t="s">
        <v>26</v>
      </c>
      <c r="G2" s="93"/>
      <c r="H2" s="93"/>
      <c r="I2" s="94"/>
      <c r="J2" s="95" t="s">
        <v>27</v>
      </c>
      <c r="K2" s="96"/>
      <c r="L2" s="112" t="s">
        <v>43</v>
      </c>
      <c r="M2" s="113"/>
      <c r="N2" s="113"/>
      <c r="O2" s="113"/>
      <c r="P2" s="113"/>
      <c r="Q2" s="113"/>
      <c r="R2" s="113"/>
      <c r="S2" s="113"/>
      <c r="T2" s="113"/>
      <c r="U2" s="113"/>
      <c r="V2" s="114"/>
      <c r="W2" s="107" t="s">
        <v>53</v>
      </c>
      <c r="X2" s="108"/>
      <c r="Y2" s="108"/>
      <c r="Z2" s="108"/>
      <c r="AA2" s="108"/>
      <c r="AB2" s="108"/>
      <c r="AC2" s="108"/>
      <c r="AD2" s="109"/>
    </row>
    <row r="3" spans="1:30" ht="45.75" thickBot="1" x14ac:dyDescent="0.3">
      <c r="A3" s="15" t="s">
        <v>1</v>
      </c>
      <c r="B3" s="16" t="s">
        <v>2</v>
      </c>
      <c r="C3" s="2">
        <v>43862</v>
      </c>
      <c r="D3" s="3" t="s">
        <v>20</v>
      </c>
      <c r="E3" s="4" t="s">
        <v>21</v>
      </c>
      <c r="F3" s="5" t="s">
        <v>23</v>
      </c>
      <c r="G3" s="6" t="s">
        <v>22</v>
      </c>
      <c r="H3" s="6" t="s">
        <v>24</v>
      </c>
      <c r="I3" s="7" t="s">
        <v>25</v>
      </c>
      <c r="J3" s="3" t="s">
        <v>28</v>
      </c>
      <c r="K3" s="8" t="s">
        <v>29</v>
      </c>
      <c r="L3" s="18" t="s">
        <v>30</v>
      </c>
      <c r="M3" s="17" t="s">
        <v>31</v>
      </c>
      <c r="N3" s="17" t="s">
        <v>32</v>
      </c>
      <c r="O3" s="19" t="s">
        <v>42</v>
      </c>
      <c r="P3" s="20" t="s">
        <v>41</v>
      </c>
      <c r="Q3" s="17" t="s">
        <v>44</v>
      </c>
      <c r="R3" s="22" t="s">
        <v>45</v>
      </c>
      <c r="S3" s="24" t="s">
        <v>47</v>
      </c>
      <c r="T3" s="23" t="s">
        <v>48</v>
      </c>
      <c r="U3" s="83" t="s">
        <v>49</v>
      </c>
      <c r="V3" s="84"/>
      <c r="W3" s="118" t="s">
        <v>51</v>
      </c>
      <c r="X3" s="119" t="s">
        <v>50</v>
      </c>
      <c r="Y3" s="120" t="s">
        <v>52</v>
      </c>
      <c r="Z3" s="121" t="s">
        <v>55</v>
      </c>
      <c r="AA3" s="121" t="s">
        <v>56</v>
      </c>
      <c r="AB3" s="121" t="s">
        <v>58</v>
      </c>
      <c r="AC3" s="121" t="s">
        <v>59</v>
      </c>
      <c r="AD3" s="125" t="s">
        <v>57</v>
      </c>
    </row>
    <row r="4" spans="1:30" x14ac:dyDescent="0.25">
      <c r="A4" s="13" t="s">
        <v>3</v>
      </c>
      <c r="B4" s="14" t="s">
        <v>4</v>
      </c>
      <c r="C4" s="25">
        <v>32908.031999999992</v>
      </c>
      <c r="D4" s="26">
        <f>(C4*15)/100+C4</f>
        <v>37844.236799999991</v>
      </c>
      <c r="E4" s="27">
        <f>(C4*30)/100+C4</f>
        <v>42780.441599999991</v>
      </c>
      <c r="F4" s="28">
        <f>(E4*12)/100+E4</f>
        <v>47914.094591999994</v>
      </c>
      <c r="G4" s="29">
        <f>(E4*24)/100+E4</f>
        <v>53047.74758399999</v>
      </c>
      <c r="H4" s="29">
        <f>(E4*35)/100+E4</f>
        <v>57753.596159999986</v>
      </c>
      <c r="I4" s="30">
        <f>(E4*45)/100+E4</f>
        <v>62031.640319999991</v>
      </c>
      <c r="J4" s="26">
        <f>(I4*5)/100+I4</f>
        <v>65133.222335999992</v>
      </c>
      <c r="K4" s="31">
        <f>(I4*10)/100+I4+5000</f>
        <v>73234.804351999992</v>
      </c>
      <c r="L4" s="32">
        <f>(K4*20)/100+K4+5000</f>
        <v>92881.76522239999</v>
      </c>
      <c r="M4" s="29">
        <f>(K4*5)/100+L4</f>
        <v>96543.505439999994</v>
      </c>
      <c r="N4" s="29">
        <f>(K4*5)/100+M4</f>
        <v>100205.2456576</v>
      </c>
      <c r="O4" s="33">
        <f>K4*15/100+5000</f>
        <v>15985.220652800001</v>
      </c>
      <c r="P4" s="33">
        <f>K4*10/100+5000</f>
        <v>12323.480435199999</v>
      </c>
      <c r="Q4" s="34">
        <f>K4*60/100+K4</f>
        <v>117175.68696319999</v>
      </c>
      <c r="R4" s="35">
        <f>K4*65/100+K4</f>
        <v>120837.42718079999</v>
      </c>
      <c r="S4" s="36">
        <f>K4*80/100+K4</f>
        <v>131822.6478336</v>
      </c>
      <c r="T4" s="37">
        <f>K4*104/100+K4</f>
        <v>149399.00087807997</v>
      </c>
      <c r="U4" s="38">
        <f>K4*12/100</f>
        <v>8788.176522239999</v>
      </c>
      <c r="V4" s="39">
        <f>K4*12/100</f>
        <v>8788.176522239999</v>
      </c>
      <c r="W4" s="115">
        <f>T4*8/100</f>
        <v>11951.920070246397</v>
      </c>
      <c r="X4" s="40">
        <f>T4*20/100</f>
        <v>29879.800175615997</v>
      </c>
      <c r="Y4" s="41">
        <f>T4*20/100+T4</f>
        <v>179278.80105369596</v>
      </c>
      <c r="Z4" s="122">
        <f>T4*4/100</f>
        <v>5975.9600351231984</v>
      </c>
      <c r="AA4" s="126">
        <f>T4*14/100</f>
        <v>20915.860122931193</v>
      </c>
      <c r="AB4" s="126">
        <f>T4*24/100</f>
        <v>35855.760210739194</v>
      </c>
      <c r="AC4" s="126">
        <f>T4*34/100</f>
        <v>50795.660298547184</v>
      </c>
      <c r="AD4" s="127">
        <f>T4*54/100+T4</f>
        <v>230074.46135224315</v>
      </c>
    </row>
    <row r="5" spans="1:30" x14ac:dyDescent="0.25">
      <c r="A5" s="11" t="s">
        <v>5</v>
      </c>
      <c r="B5" s="9" t="s">
        <v>6</v>
      </c>
      <c r="C5" s="25">
        <v>48440.623103999991</v>
      </c>
      <c r="D5" s="26">
        <f t="shared" ref="D5:D11" si="0">(C5*15)/100+C5</f>
        <v>55706.716569599987</v>
      </c>
      <c r="E5" s="27">
        <f t="shared" ref="E5:E11" si="1">(C5*30)/100+C5</f>
        <v>62972.810035199989</v>
      </c>
      <c r="F5" s="28">
        <f t="shared" ref="F5:F11" si="2">(E5*12)/100+E5</f>
        <v>70529.547239423991</v>
      </c>
      <c r="G5" s="29">
        <f t="shared" ref="G5:G11" si="3">(E5*24)/100+E5</f>
        <v>78086.284443647994</v>
      </c>
      <c r="H5" s="29">
        <f t="shared" ref="H5:H11" si="4">(E5*35)/100+E5</f>
        <v>85013.293547519977</v>
      </c>
      <c r="I5" s="30">
        <f t="shared" ref="I5:I11" si="5">(E5*45)/100+E5</f>
        <v>91310.574551039987</v>
      </c>
      <c r="J5" s="26">
        <f t="shared" ref="J5:J11" si="6">(I5*5)/100+I5</f>
        <v>95876.103278591982</v>
      </c>
      <c r="K5" s="31">
        <f t="shared" ref="K5:K11" si="7">(I5*10)/100+I5+5000</f>
        <v>105441.63200614398</v>
      </c>
      <c r="L5" s="32">
        <f t="shared" ref="L5:L11" si="8">(K5*20)/100+K5+5000</f>
        <v>131529.95840737276</v>
      </c>
      <c r="M5" s="29">
        <f t="shared" ref="M5:M11" si="9">(K5*5)/100+L5</f>
        <v>136802.04000767996</v>
      </c>
      <c r="N5" s="29">
        <f t="shared" ref="N5:N10" si="10">(K5*5)/100+M5</f>
        <v>142074.12160798715</v>
      </c>
      <c r="O5" s="33">
        <f t="shared" ref="O5:O11" si="11">K5*15/100+5000</f>
        <v>20816.244800921595</v>
      </c>
      <c r="P5" s="33">
        <f t="shared" ref="P5:P11" si="12">K5*10/100+5000</f>
        <v>15544.163200614397</v>
      </c>
      <c r="Q5" s="34">
        <f t="shared" ref="Q5:Q11" si="13">K5*60/100+K5</f>
        <v>168706.61120983036</v>
      </c>
      <c r="R5" s="35">
        <f t="shared" ref="R5:R11" si="14">K5*65/100+K5</f>
        <v>173978.69281013758</v>
      </c>
      <c r="S5" s="36">
        <f t="shared" ref="S5:S11" si="15">K5*80/100+K5</f>
        <v>189794.93761105917</v>
      </c>
      <c r="T5" s="37">
        <f t="shared" ref="T5:T11" si="16">K5*104/100+K5</f>
        <v>215100.92929253372</v>
      </c>
      <c r="U5" s="38">
        <f t="shared" ref="U5:U11" si="17">K5*12/100</f>
        <v>12652.995840737278</v>
      </c>
      <c r="V5" s="39">
        <f t="shared" ref="V5:V11" si="18">K5*12/100</f>
        <v>12652.995840737278</v>
      </c>
      <c r="W5" s="115">
        <f t="shared" ref="W5:W11" si="19">T5*8/100</f>
        <v>17208.074343402699</v>
      </c>
      <c r="X5" s="40">
        <f t="shared" ref="X5:X11" si="20">T5*20/100</f>
        <v>43020.185858506746</v>
      </c>
      <c r="Y5" s="41">
        <f t="shared" ref="Y5:Y11" si="21">T5*20/100+T5</f>
        <v>258121.11515104046</v>
      </c>
      <c r="Z5" s="122">
        <f t="shared" ref="Z5:Z11" si="22">T5*4/100</f>
        <v>8604.0371717013495</v>
      </c>
      <c r="AA5" s="126">
        <f t="shared" ref="AA5:AA12" si="23">T5*14/100</f>
        <v>30114.130100954721</v>
      </c>
      <c r="AB5" s="126">
        <f t="shared" ref="AB5:AB11" si="24">T5*24/100</f>
        <v>51624.223030208086</v>
      </c>
      <c r="AC5" s="126">
        <f t="shared" ref="AC5:AC11" si="25">T5*34/100</f>
        <v>73134.315959461455</v>
      </c>
      <c r="AD5" s="127">
        <f t="shared" ref="AD5:AD11" si="26">T5*54/100+T5</f>
        <v>331255.43111050193</v>
      </c>
    </row>
    <row r="6" spans="1:30" x14ac:dyDescent="0.25">
      <c r="A6" s="11" t="s">
        <v>7</v>
      </c>
      <c r="B6" s="9" t="s">
        <v>9</v>
      </c>
      <c r="C6" s="25">
        <v>52850.299392000001</v>
      </c>
      <c r="D6" s="26">
        <f t="shared" si="0"/>
        <v>60777.844300800003</v>
      </c>
      <c r="E6" s="27">
        <f t="shared" si="1"/>
        <v>68705.389209600005</v>
      </c>
      <c r="F6" s="28">
        <f t="shared" si="2"/>
        <v>76950.035914752007</v>
      </c>
      <c r="G6" s="29">
        <f t="shared" si="3"/>
        <v>85194.682619904008</v>
      </c>
      <c r="H6" s="29">
        <f t="shared" si="4"/>
        <v>92752.275432960014</v>
      </c>
      <c r="I6" s="30">
        <f t="shared" si="5"/>
        <v>99622.81435392001</v>
      </c>
      <c r="J6" s="26">
        <f t="shared" si="6"/>
        <v>104603.95507161602</v>
      </c>
      <c r="K6" s="31">
        <f t="shared" si="7"/>
        <v>114585.09578931201</v>
      </c>
      <c r="L6" s="32">
        <f t="shared" si="8"/>
        <v>142502.11494717441</v>
      </c>
      <c r="M6" s="29">
        <f t="shared" si="9"/>
        <v>148231.36973664002</v>
      </c>
      <c r="N6" s="29">
        <f t="shared" si="10"/>
        <v>153960.62452610562</v>
      </c>
      <c r="O6" s="33">
        <f t="shared" si="11"/>
        <v>22187.764368396802</v>
      </c>
      <c r="P6" s="33">
        <f t="shared" si="12"/>
        <v>16458.509578931204</v>
      </c>
      <c r="Q6" s="34">
        <f t="shared" si="13"/>
        <v>183336.1532628992</v>
      </c>
      <c r="R6" s="35">
        <f t="shared" si="14"/>
        <v>189065.40805236483</v>
      </c>
      <c r="S6" s="36">
        <f t="shared" si="15"/>
        <v>206253.17242076161</v>
      </c>
      <c r="T6" s="37">
        <f t="shared" si="16"/>
        <v>233753.59541019649</v>
      </c>
      <c r="U6" s="38">
        <f t="shared" si="17"/>
        <v>13750.21149471744</v>
      </c>
      <c r="V6" s="39">
        <f t="shared" si="18"/>
        <v>13750.21149471744</v>
      </c>
      <c r="W6" s="115">
        <f t="shared" si="19"/>
        <v>18700.287632815718</v>
      </c>
      <c r="X6" s="40">
        <f t="shared" si="20"/>
        <v>46750.719082039293</v>
      </c>
      <c r="Y6" s="41">
        <f t="shared" si="21"/>
        <v>280504.31449223578</v>
      </c>
      <c r="Z6" s="122">
        <f t="shared" si="22"/>
        <v>9350.143816407859</v>
      </c>
      <c r="AA6" s="126">
        <f t="shared" si="23"/>
        <v>32725.503357427508</v>
      </c>
      <c r="AB6" s="126">
        <f t="shared" si="24"/>
        <v>56100.862898447158</v>
      </c>
      <c r="AC6" s="126">
        <f t="shared" si="25"/>
        <v>79476.222439466801</v>
      </c>
      <c r="AD6" s="127">
        <f t="shared" si="26"/>
        <v>359980.53693170258</v>
      </c>
    </row>
    <row r="7" spans="1:30" x14ac:dyDescent="0.25">
      <c r="A7" s="11" t="s">
        <v>8</v>
      </c>
      <c r="B7" s="9" t="s">
        <v>10</v>
      </c>
      <c r="C7" s="25">
        <v>52850.299392000001</v>
      </c>
      <c r="D7" s="26">
        <f t="shared" si="0"/>
        <v>60777.844300800003</v>
      </c>
      <c r="E7" s="27">
        <f t="shared" si="1"/>
        <v>68705.389209600005</v>
      </c>
      <c r="F7" s="28">
        <f t="shared" si="2"/>
        <v>76950.035914752007</v>
      </c>
      <c r="G7" s="29">
        <f t="shared" si="3"/>
        <v>85194.682619904008</v>
      </c>
      <c r="H7" s="29">
        <f t="shared" si="4"/>
        <v>92752.275432960014</v>
      </c>
      <c r="I7" s="30">
        <f t="shared" si="5"/>
        <v>99622.81435392001</v>
      </c>
      <c r="J7" s="26">
        <f t="shared" si="6"/>
        <v>104603.95507161602</v>
      </c>
      <c r="K7" s="31">
        <f t="shared" si="7"/>
        <v>114585.09578931201</v>
      </c>
      <c r="L7" s="32">
        <f t="shared" si="8"/>
        <v>142502.11494717441</v>
      </c>
      <c r="M7" s="29">
        <f t="shared" si="9"/>
        <v>148231.36973664002</v>
      </c>
      <c r="N7" s="29">
        <f t="shared" si="10"/>
        <v>153960.62452610562</v>
      </c>
      <c r="O7" s="33">
        <f t="shared" si="11"/>
        <v>22187.764368396802</v>
      </c>
      <c r="P7" s="33">
        <f t="shared" si="12"/>
        <v>16458.509578931204</v>
      </c>
      <c r="Q7" s="34">
        <f t="shared" si="13"/>
        <v>183336.1532628992</v>
      </c>
      <c r="R7" s="35">
        <f t="shared" si="14"/>
        <v>189065.40805236483</v>
      </c>
      <c r="S7" s="36">
        <f t="shared" si="15"/>
        <v>206253.17242076161</v>
      </c>
      <c r="T7" s="37">
        <f t="shared" si="16"/>
        <v>233753.59541019649</v>
      </c>
      <c r="U7" s="38">
        <f t="shared" si="17"/>
        <v>13750.21149471744</v>
      </c>
      <c r="V7" s="39">
        <f t="shared" si="18"/>
        <v>13750.21149471744</v>
      </c>
      <c r="W7" s="115">
        <f t="shared" si="19"/>
        <v>18700.287632815718</v>
      </c>
      <c r="X7" s="40">
        <f t="shared" si="20"/>
        <v>46750.719082039293</v>
      </c>
      <c r="Y7" s="41">
        <f t="shared" si="21"/>
        <v>280504.31449223578</v>
      </c>
      <c r="Z7" s="122">
        <f t="shared" si="22"/>
        <v>9350.143816407859</v>
      </c>
      <c r="AA7" s="126">
        <f t="shared" si="23"/>
        <v>32725.503357427508</v>
      </c>
      <c r="AB7" s="126">
        <f t="shared" si="24"/>
        <v>56100.862898447158</v>
      </c>
      <c r="AC7" s="126">
        <f t="shared" si="25"/>
        <v>79476.222439466801</v>
      </c>
      <c r="AD7" s="127">
        <f t="shared" si="26"/>
        <v>359980.53693170258</v>
      </c>
    </row>
    <row r="8" spans="1:30" x14ac:dyDescent="0.25">
      <c r="A8" s="11" t="s">
        <v>11</v>
      </c>
      <c r="B8" s="9" t="s">
        <v>12</v>
      </c>
      <c r="C8" s="25">
        <v>57687.780096000017</v>
      </c>
      <c r="D8" s="26">
        <f t="shared" si="0"/>
        <v>66340.947110400011</v>
      </c>
      <c r="E8" s="27">
        <f t="shared" si="1"/>
        <v>74994.11412480002</v>
      </c>
      <c r="F8" s="28">
        <f t="shared" si="2"/>
        <v>83993.407819776025</v>
      </c>
      <c r="G8" s="29">
        <f t="shared" si="3"/>
        <v>92992.701514752029</v>
      </c>
      <c r="H8" s="29">
        <f t="shared" si="4"/>
        <v>101242.05406848004</v>
      </c>
      <c r="I8" s="30">
        <f t="shared" si="5"/>
        <v>108741.46548096003</v>
      </c>
      <c r="J8" s="26">
        <f t="shared" si="6"/>
        <v>114178.53875500803</v>
      </c>
      <c r="K8" s="31">
        <f t="shared" si="7"/>
        <v>124615.61202905604</v>
      </c>
      <c r="L8" s="32">
        <f t="shared" si="8"/>
        <v>154538.73443486725</v>
      </c>
      <c r="M8" s="29">
        <f t="shared" si="9"/>
        <v>160769.51503632005</v>
      </c>
      <c r="N8" s="29">
        <f t="shared" si="10"/>
        <v>167000.29563777286</v>
      </c>
      <c r="O8" s="33">
        <f t="shared" si="11"/>
        <v>23692.341804358406</v>
      </c>
      <c r="P8" s="33">
        <f t="shared" si="12"/>
        <v>17461.561202905606</v>
      </c>
      <c r="Q8" s="34">
        <f t="shared" si="13"/>
        <v>199384.97924648965</v>
      </c>
      <c r="R8" s="35">
        <f t="shared" si="14"/>
        <v>205615.75984794245</v>
      </c>
      <c r="S8" s="36">
        <f t="shared" si="15"/>
        <v>224308.10165230086</v>
      </c>
      <c r="T8" s="37">
        <f t="shared" si="16"/>
        <v>254215.8485392743</v>
      </c>
      <c r="U8" s="38">
        <f t="shared" si="17"/>
        <v>14953.873443486724</v>
      </c>
      <c r="V8" s="39">
        <f t="shared" si="18"/>
        <v>14953.873443486724</v>
      </c>
      <c r="W8" s="115">
        <f t="shared" si="19"/>
        <v>20337.267883141943</v>
      </c>
      <c r="X8" s="40">
        <f t="shared" si="20"/>
        <v>50843.169707854853</v>
      </c>
      <c r="Y8" s="41">
        <f t="shared" si="21"/>
        <v>305059.01824712916</v>
      </c>
      <c r="Z8" s="122">
        <f t="shared" si="22"/>
        <v>10168.633941570972</v>
      </c>
      <c r="AA8" s="126">
        <f t="shared" si="23"/>
        <v>35590.218795498404</v>
      </c>
      <c r="AB8" s="126">
        <f t="shared" si="24"/>
        <v>61011.803649425834</v>
      </c>
      <c r="AC8" s="126">
        <f t="shared" si="25"/>
        <v>86433.388503353257</v>
      </c>
      <c r="AD8" s="127">
        <f t="shared" si="26"/>
        <v>391492.40675048239</v>
      </c>
    </row>
    <row r="9" spans="1:30" x14ac:dyDescent="0.25">
      <c r="A9" s="11" t="s">
        <v>13</v>
      </c>
      <c r="B9" s="9" t="s">
        <v>14</v>
      </c>
      <c r="C9" s="25">
        <v>52850.299392000001</v>
      </c>
      <c r="D9" s="26">
        <f t="shared" si="0"/>
        <v>60777.844300800003</v>
      </c>
      <c r="E9" s="27">
        <f t="shared" si="1"/>
        <v>68705.389209600005</v>
      </c>
      <c r="F9" s="28">
        <f t="shared" si="2"/>
        <v>76950.035914752007</v>
      </c>
      <c r="G9" s="29">
        <f t="shared" si="3"/>
        <v>85194.682619904008</v>
      </c>
      <c r="H9" s="29">
        <f t="shared" si="4"/>
        <v>92752.275432960014</v>
      </c>
      <c r="I9" s="30">
        <f t="shared" si="5"/>
        <v>99622.81435392001</v>
      </c>
      <c r="J9" s="26">
        <f t="shared" si="6"/>
        <v>104603.95507161602</v>
      </c>
      <c r="K9" s="31">
        <f t="shared" si="7"/>
        <v>114585.09578931201</v>
      </c>
      <c r="L9" s="32">
        <f t="shared" si="8"/>
        <v>142502.11494717441</v>
      </c>
      <c r="M9" s="29">
        <f t="shared" si="9"/>
        <v>148231.36973664002</v>
      </c>
      <c r="N9" s="29">
        <f t="shared" si="10"/>
        <v>153960.62452610562</v>
      </c>
      <c r="O9" s="33">
        <f t="shared" si="11"/>
        <v>22187.764368396802</v>
      </c>
      <c r="P9" s="33">
        <f t="shared" si="12"/>
        <v>16458.509578931204</v>
      </c>
      <c r="Q9" s="34">
        <f t="shared" si="13"/>
        <v>183336.1532628992</v>
      </c>
      <c r="R9" s="35">
        <f t="shared" si="14"/>
        <v>189065.40805236483</v>
      </c>
      <c r="S9" s="36">
        <f t="shared" si="15"/>
        <v>206253.17242076161</v>
      </c>
      <c r="T9" s="37">
        <f t="shared" si="16"/>
        <v>233753.59541019649</v>
      </c>
      <c r="U9" s="38">
        <f t="shared" si="17"/>
        <v>13750.21149471744</v>
      </c>
      <c r="V9" s="39">
        <f t="shared" si="18"/>
        <v>13750.21149471744</v>
      </c>
      <c r="W9" s="115">
        <f t="shared" si="19"/>
        <v>18700.287632815718</v>
      </c>
      <c r="X9" s="40">
        <f t="shared" si="20"/>
        <v>46750.719082039293</v>
      </c>
      <c r="Y9" s="41">
        <f t="shared" si="21"/>
        <v>280504.31449223578</v>
      </c>
      <c r="Z9" s="122">
        <f t="shared" si="22"/>
        <v>9350.143816407859</v>
      </c>
      <c r="AA9" s="126">
        <f t="shared" si="23"/>
        <v>32725.503357427508</v>
      </c>
      <c r="AB9" s="126">
        <f t="shared" si="24"/>
        <v>56100.862898447158</v>
      </c>
      <c r="AC9" s="126">
        <f t="shared" si="25"/>
        <v>79476.222439466801</v>
      </c>
      <c r="AD9" s="127">
        <f t="shared" si="26"/>
        <v>359980.53693170258</v>
      </c>
    </row>
    <row r="10" spans="1:30" x14ac:dyDescent="0.25">
      <c r="A10" s="11" t="s">
        <v>15</v>
      </c>
      <c r="B10" s="9" t="s">
        <v>16</v>
      </c>
      <c r="C10" s="25">
        <v>52850.299392000001</v>
      </c>
      <c r="D10" s="26">
        <f t="shared" si="0"/>
        <v>60777.844300800003</v>
      </c>
      <c r="E10" s="27">
        <f t="shared" si="1"/>
        <v>68705.389209600005</v>
      </c>
      <c r="F10" s="28">
        <f t="shared" si="2"/>
        <v>76950.035914752007</v>
      </c>
      <c r="G10" s="29">
        <f t="shared" si="3"/>
        <v>85194.682619904008</v>
      </c>
      <c r="H10" s="29">
        <f t="shared" si="4"/>
        <v>92752.275432960014</v>
      </c>
      <c r="I10" s="30">
        <f t="shared" si="5"/>
        <v>99622.81435392001</v>
      </c>
      <c r="J10" s="26">
        <f t="shared" si="6"/>
        <v>104603.95507161602</v>
      </c>
      <c r="K10" s="31">
        <f t="shared" si="7"/>
        <v>114585.09578931201</v>
      </c>
      <c r="L10" s="32">
        <f t="shared" si="8"/>
        <v>142502.11494717441</v>
      </c>
      <c r="M10" s="29">
        <f t="shared" si="9"/>
        <v>148231.36973664002</v>
      </c>
      <c r="N10" s="29">
        <f t="shared" si="10"/>
        <v>153960.62452610562</v>
      </c>
      <c r="O10" s="33">
        <f t="shared" si="11"/>
        <v>22187.764368396802</v>
      </c>
      <c r="P10" s="33">
        <f t="shared" si="12"/>
        <v>16458.509578931204</v>
      </c>
      <c r="Q10" s="34">
        <f t="shared" si="13"/>
        <v>183336.1532628992</v>
      </c>
      <c r="R10" s="35">
        <f t="shared" si="14"/>
        <v>189065.40805236483</v>
      </c>
      <c r="S10" s="36">
        <f t="shared" si="15"/>
        <v>206253.17242076161</v>
      </c>
      <c r="T10" s="37">
        <f t="shared" si="16"/>
        <v>233753.59541019649</v>
      </c>
      <c r="U10" s="38">
        <f t="shared" si="17"/>
        <v>13750.21149471744</v>
      </c>
      <c r="V10" s="39">
        <f t="shared" si="18"/>
        <v>13750.21149471744</v>
      </c>
      <c r="W10" s="115">
        <f t="shared" si="19"/>
        <v>18700.287632815718</v>
      </c>
      <c r="X10" s="40">
        <f t="shared" si="20"/>
        <v>46750.719082039293</v>
      </c>
      <c r="Y10" s="41">
        <f t="shared" si="21"/>
        <v>280504.31449223578</v>
      </c>
      <c r="Z10" s="122">
        <f t="shared" si="22"/>
        <v>9350.143816407859</v>
      </c>
      <c r="AA10" s="126">
        <f t="shared" si="23"/>
        <v>32725.503357427508</v>
      </c>
      <c r="AB10" s="126">
        <f t="shared" si="24"/>
        <v>56100.862898447158</v>
      </c>
      <c r="AC10" s="126">
        <f t="shared" si="25"/>
        <v>79476.222439466801</v>
      </c>
      <c r="AD10" s="127">
        <f t="shared" si="26"/>
        <v>359980.53693170258</v>
      </c>
    </row>
    <row r="11" spans="1:30" ht="15.75" thickBot="1" x14ac:dyDescent="0.3">
      <c r="A11" s="12" t="s">
        <v>17</v>
      </c>
      <c r="B11" s="10" t="s">
        <v>18</v>
      </c>
      <c r="C11" s="42">
        <v>57687.780096000017</v>
      </c>
      <c r="D11" s="43">
        <f t="shared" si="0"/>
        <v>66340.947110400011</v>
      </c>
      <c r="E11" s="44">
        <f t="shared" si="1"/>
        <v>74994.11412480002</v>
      </c>
      <c r="F11" s="45">
        <f t="shared" si="2"/>
        <v>83993.407819776025</v>
      </c>
      <c r="G11" s="46">
        <f t="shared" si="3"/>
        <v>92992.701514752029</v>
      </c>
      <c r="H11" s="46">
        <f t="shared" si="4"/>
        <v>101242.05406848004</v>
      </c>
      <c r="I11" s="47">
        <f t="shared" si="5"/>
        <v>108741.46548096003</v>
      </c>
      <c r="J11" s="43">
        <f t="shared" si="6"/>
        <v>114178.53875500803</v>
      </c>
      <c r="K11" s="31">
        <f t="shared" si="7"/>
        <v>124615.61202905604</v>
      </c>
      <c r="L11" s="48">
        <f t="shared" si="8"/>
        <v>154538.73443486725</v>
      </c>
      <c r="M11" s="46">
        <f t="shared" si="9"/>
        <v>160769.51503632005</v>
      </c>
      <c r="N11" s="46">
        <f>(K11*5)/100+M11</f>
        <v>167000.29563777286</v>
      </c>
      <c r="O11" s="49">
        <f t="shared" si="11"/>
        <v>23692.341804358406</v>
      </c>
      <c r="P11" s="49">
        <f t="shared" si="12"/>
        <v>17461.561202905606</v>
      </c>
      <c r="Q11" s="34">
        <f t="shared" si="13"/>
        <v>199384.97924648965</v>
      </c>
      <c r="R11" s="35">
        <f t="shared" si="14"/>
        <v>205615.75984794245</v>
      </c>
      <c r="S11" s="36">
        <f t="shared" si="15"/>
        <v>224308.10165230086</v>
      </c>
      <c r="T11" s="37">
        <f t="shared" si="16"/>
        <v>254215.8485392743</v>
      </c>
      <c r="U11" s="38">
        <f t="shared" si="17"/>
        <v>14953.873443486724</v>
      </c>
      <c r="V11" s="39">
        <f t="shared" si="18"/>
        <v>14953.873443486724</v>
      </c>
      <c r="W11" s="116">
        <f t="shared" si="19"/>
        <v>20337.267883141943</v>
      </c>
      <c r="X11" s="117">
        <f t="shared" si="20"/>
        <v>50843.169707854853</v>
      </c>
      <c r="Y11" s="70">
        <f t="shared" si="21"/>
        <v>305059.01824712916</v>
      </c>
      <c r="Z11" s="124">
        <f t="shared" si="22"/>
        <v>10168.633941570972</v>
      </c>
      <c r="AA11" s="128">
        <f t="shared" si="23"/>
        <v>35590.218795498404</v>
      </c>
      <c r="AB11" s="128">
        <f t="shared" si="24"/>
        <v>61011.803649425834</v>
      </c>
      <c r="AC11" s="128">
        <f t="shared" si="25"/>
        <v>86433.388503353257</v>
      </c>
      <c r="AD11" s="129">
        <f t="shared" si="26"/>
        <v>391492.40675048239</v>
      </c>
    </row>
    <row r="12" spans="1:30" ht="15.75" thickBot="1" x14ac:dyDescent="0.3">
      <c r="AA12" s="123"/>
    </row>
    <row r="13" spans="1:30" x14ac:dyDescent="0.25">
      <c r="A13" s="1"/>
      <c r="B13" s="85" t="s">
        <v>40</v>
      </c>
      <c r="C13" s="86"/>
      <c r="D13" s="87"/>
    </row>
    <row r="14" spans="1:30" x14ac:dyDescent="0.25">
      <c r="B14" s="79" t="s">
        <v>33</v>
      </c>
      <c r="C14" s="80"/>
      <c r="D14" s="81"/>
      <c r="R14" t="s">
        <v>54</v>
      </c>
      <c r="T14" s="21"/>
    </row>
    <row r="15" spans="1:30" x14ac:dyDescent="0.25">
      <c r="B15" s="73" t="s">
        <v>34</v>
      </c>
      <c r="C15" s="74"/>
      <c r="D15" s="82"/>
    </row>
    <row r="16" spans="1:30" x14ac:dyDescent="0.25">
      <c r="B16" s="73" t="s">
        <v>35</v>
      </c>
      <c r="C16" s="74"/>
      <c r="D16" s="82"/>
    </row>
    <row r="17" spans="2:30" x14ac:dyDescent="0.25">
      <c r="B17" s="73" t="s">
        <v>36</v>
      </c>
      <c r="C17" s="74"/>
      <c r="D17" s="82"/>
    </row>
    <row r="18" spans="2:30" ht="15.75" thickBot="1" x14ac:dyDescent="0.3">
      <c r="B18" s="73" t="s">
        <v>37</v>
      </c>
      <c r="C18" s="74"/>
      <c r="D18" s="82"/>
    </row>
    <row r="19" spans="2:30" ht="15.75" thickBot="1" x14ac:dyDescent="0.3">
      <c r="B19" s="73" t="s">
        <v>38</v>
      </c>
      <c r="C19" s="74"/>
      <c r="D19" s="75"/>
      <c r="E19" s="50">
        <v>1550</v>
      </c>
      <c r="F19" s="51">
        <f>(E19*12)/100+E19</f>
        <v>1736</v>
      </c>
      <c r="G19" s="52">
        <f>(E19*24)/100+E19</f>
        <v>1922</v>
      </c>
      <c r="H19" s="52">
        <f>(E19*35)/100+E19</f>
        <v>2092.5</v>
      </c>
      <c r="I19" s="53">
        <f>(E19*45)/100+E19</f>
        <v>2247.5</v>
      </c>
      <c r="J19" s="54">
        <f>(I19*5)/100+I19</f>
        <v>2359.875</v>
      </c>
      <c r="K19" s="55">
        <f>(I19*10)/100+I19</f>
        <v>2472.25</v>
      </c>
      <c r="L19" s="51">
        <f>(K19*20)/100+K19</f>
        <v>2966.7</v>
      </c>
      <c r="M19" s="52">
        <f>(K19*25)/100+K19</f>
        <v>3090.3125</v>
      </c>
      <c r="N19" s="52">
        <f>(K19*30)/100+K19</f>
        <v>3213.9250000000002</v>
      </c>
      <c r="O19" s="52">
        <v>3213.9250000000002</v>
      </c>
      <c r="P19" s="56">
        <v>3213.9250000000002</v>
      </c>
      <c r="Q19" s="56">
        <f>K19*60/100+K19</f>
        <v>3955.6</v>
      </c>
      <c r="R19" s="56">
        <f>K19*65/100+K19</f>
        <v>4079.2125000000001</v>
      </c>
      <c r="S19" s="57">
        <f>K19*80/100+K19</f>
        <v>4450.05</v>
      </c>
      <c r="T19" s="57">
        <f>K19*104/100+K19</f>
        <v>5043.3899999999994</v>
      </c>
      <c r="U19" s="110"/>
      <c r="V19" s="130"/>
      <c r="W19" s="58">
        <f>T19*8/100+T19</f>
        <v>5446.8611999999994</v>
      </c>
      <c r="X19" s="59">
        <f>T19*20/100+T19</f>
        <v>6052.0679999999993</v>
      </c>
      <c r="Y19" s="59">
        <f>T19*20/100+T19</f>
        <v>6052.0679999999993</v>
      </c>
      <c r="Z19" s="59">
        <v>6052.0679999999993</v>
      </c>
      <c r="AA19" s="59">
        <f>T19*34/100+T19</f>
        <v>6758.1425999999992</v>
      </c>
      <c r="AB19" s="59">
        <f>T19*44/100+T19</f>
        <v>7262.4815999999992</v>
      </c>
      <c r="AC19" s="59">
        <f>T19*54/100+T19</f>
        <v>7766.8205999999991</v>
      </c>
      <c r="AD19" s="60">
        <f>T19*54/100+T19</f>
        <v>7766.8205999999991</v>
      </c>
    </row>
    <row r="20" spans="2:30" ht="15.75" thickBot="1" x14ac:dyDescent="0.3">
      <c r="B20" s="76" t="s">
        <v>39</v>
      </c>
      <c r="C20" s="77"/>
      <c r="D20" s="78"/>
      <c r="E20" s="61">
        <v>1685</v>
      </c>
      <c r="F20" s="62">
        <f>(E20*12)/100+E20</f>
        <v>1887.2</v>
      </c>
      <c r="G20" s="63">
        <f>(E20*24)/100+E20</f>
        <v>2089.4</v>
      </c>
      <c r="H20" s="63">
        <f>(E20*35)/100+E20</f>
        <v>2274.75</v>
      </c>
      <c r="I20" s="64">
        <f>(E20*45)/100+E20</f>
        <v>2443.25</v>
      </c>
      <c r="J20" s="65">
        <f>(I20*5)/100+I20</f>
        <v>2565.4124999999999</v>
      </c>
      <c r="K20" s="66">
        <f>(I20*10)/100+I20</f>
        <v>2687.5749999999998</v>
      </c>
      <c r="L20" s="62">
        <f>(K20*20)/100+K20</f>
        <v>3225.0899999999997</v>
      </c>
      <c r="M20" s="63">
        <f>(K20*25)/100+K20</f>
        <v>3359.46875</v>
      </c>
      <c r="N20" s="63">
        <f>(K20*30)/100+K20</f>
        <v>3493.8474999999999</v>
      </c>
      <c r="O20" s="67">
        <v>3493.8474999999999</v>
      </c>
      <c r="P20" s="67">
        <v>3493.8474999999999</v>
      </c>
      <c r="Q20" s="67">
        <f>K20*60/100+K20</f>
        <v>4300.12</v>
      </c>
      <c r="R20" s="67">
        <f>K20*65/100+K20</f>
        <v>4434.4987499999997</v>
      </c>
      <c r="S20" s="68">
        <f>K20*80/100+K20</f>
        <v>4837.6350000000002</v>
      </c>
      <c r="T20" s="68">
        <f>K20*104/100+K20</f>
        <v>5482.6530000000002</v>
      </c>
      <c r="U20" s="111"/>
      <c r="V20" s="131"/>
      <c r="W20" s="69">
        <f>T20*8/100+T20</f>
        <v>5921.2652400000006</v>
      </c>
      <c r="X20" s="70">
        <f>T20*20/100+T20</f>
        <v>6579.1836000000003</v>
      </c>
      <c r="Y20" s="70">
        <f>T20*20/100+T20</f>
        <v>6579.1836000000003</v>
      </c>
      <c r="Z20" s="70">
        <v>6579.1836000000003</v>
      </c>
      <c r="AA20" s="59">
        <f>T20*34/100+T20</f>
        <v>7346.7550200000005</v>
      </c>
      <c r="AB20" s="59">
        <f>T20*44/100+T20</f>
        <v>7895.0203200000005</v>
      </c>
      <c r="AC20" s="59">
        <f>T20*54/100+T20</f>
        <v>8443.2856200000006</v>
      </c>
      <c r="AD20" s="60">
        <f>T20*54/100+T20</f>
        <v>8443.2856200000006</v>
      </c>
    </row>
    <row r="24" spans="2:30" x14ac:dyDescent="0.25">
      <c r="P24" t="s">
        <v>46</v>
      </c>
    </row>
  </sheetData>
  <mergeCells count="21">
    <mergeCell ref="W1:AD1"/>
    <mergeCell ref="W2:AD2"/>
    <mergeCell ref="J1:K1"/>
    <mergeCell ref="A1:C2"/>
    <mergeCell ref="L1:V1"/>
    <mergeCell ref="U19:V20"/>
    <mergeCell ref="L2:V2"/>
    <mergeCell ref="B19:D19"/>
    <mergeCell ref="B20:D20"/>
    <mergeCell ref="B14:D14"/>
    <mergeCell ref="B15:D15"/>
    <mergeCell ref="B16:D16"/>
    <mergeCell ref="U3:V3"/>
    <mergeCell ref="B17:D17"/>
    <mergeCell ref="B18:D18"/>
    <mergeCell ref="B13:D13"/>
    <mergeCell ref="D2:E2"/>
    <mergeCell ref="D1:E1"/>
    <mergeCell ref="F2:I2"/>
    <mergeCell ref="J2:K2"/>
    <mergeCell ref="F1:I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PC7</dc:creator>
  <cp:lastModifiedBy>PC7</cp:lastModifiedBy>
  <dcterms:created xsi:type="dcterms:W3CDTF">2022-06-21T13:57:37Z</dcterms:created>
  <dcterms:modified xsi:type="dcterms:W3CDTF">2023-08-30T16:37:45Z</dcterms:modified>
</cp:coreProperties>
</file>